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drawings/drawing1.xml" ContentType="application/vnd.openxmlformats-officedocument.drawing+xml"/>
  <Override PartName="/xl/worksheets/sheet7.xml" ContentType="application/vnd.openxmlformats-officedocument.spreadsheetml.worksheet+xml"/>
  <Override PartName="/xl/charts/chart1.xml" ContentType="application/vnd.openxmlformats-officedocument.drawingml.char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Mode d’emploi" sheetId="1" state="visible" r:id="rId1"/>
    <sheet xmlns:r="http://schemas.openxmlformats.org/officeDocument/2006/relationships" name="Charges décaissables" sheetId="2" state="visible" r:id="rId2"/>
    <sheet xmlns:r="http://schemas.openxmlformats.org/officeDocument/2006/relationships" name="Risques" sheetId="3" state="visible" r:id="rId3"/>
    <sheet xmlns:r="http://schemas.openxmlformats.org/officeDocument/2006/relationships" name="Réserve cible" sheetId="4" state="visible" r:id="rId4"/>
    <sheet xmlns:r="http://schemas.openxmlformats.org/officeDocument/2006/relationships" name="Trésorerie disponible" sheetId="5" state="visible" r:id="rId5"/>
    <sheet xmlns:r="http://schemas.openxmlformats.org/officeDocument/2006/relationships" name="Plan 2027-2031" sheetId="6" state="visible" r:id="rId6"/>
    <sheet xmlns:r="http://schemas.openxmlformats.org/officeDocument/2006/relationships" name="Politique de réserve" sheetId="7" state="visible" r:id="rId7"/>
  </sheets>
  <definedNames/>
  <calcPr calcId="124519" fullCalcOnLoad="1"/>
</workbook>
</file>

<file path=xl/styles.xml><?xml version="1.0" encoding="utf-8"?>
<styleSheet xmlns="http://schemas.openxmlformats.org/spreadsheetml/2006/main">
  <numFmts count="4">
    <numFmt numFmtId="164" formatCode="#,##0 €;-#,##0 €;-"/>
    <numFmt numFmtId="165" formatCode="0 %"/>
    <numFmt numFmtId="166" formatCode="0.0"/>
    <numFmt numFmtId="167" formatCode="0.0 %"/>
  </numFmts>
  <fonts count="13">
    <font>
      <name val="Calibri"/>
      <family val="2"/>
      <color theme="1"/>
      <sz val="11"/>
      <scheme val="minor"/>
    </font>
    <font>
      <name val="Arial"/>
      <b val="1"/>
      <color rgb="00B37F12"/>
      <sz val="9"/>
    </font>
    <font>
      <name val="Arial"/>
      <b val="1"/>
      <color rgb="00082B50"/>
      <sz val="16"/>
    </font>
    <font>
      <name val="Arial"/>
      <color rgb="006B7280"/>
      <sz val="10"/>
    </font>
    <font>
      <name val="Arial"/>
      <i val="1"/>
      <color rgb="006B7280"/>
      <sz val="9"/>
    </font>
    <font>
      <name val="Arial"/>
      <b val="1"/>
      <color rgb="00082B50"/>
      <sz val="10"/>
    </font>
    <font>
      <name val="Arial"/>
      <sz val="10"/>
    </font>
    <font>
      <name val="Arial"/>
      <i val="1"/>
      <color rgb="006B7280"/>
      <sz val="8"/>
    </font>
    <font>
      <name val="Arial"/>
      <color rgb="006B7280"/>
      <sz val="8"/>
    </font>
    <font>
      <name val="Arial"/>
      <b val="1"/>
      <sz val="10"/>
    </font>
    <font>
      <name val="Arial"/>
      <i val="1"/>
      <color rgb="006B7280"/>
      <sz val="10"/>
    </font>
    <font>
      <name val="Arial"/>
      <b val="1"/>
      <color rgb="00FFFFFF"/>
      <sz val="10"/>
    </font>
    <font>
      <name val="Arial"/>
      <b val="1"/>
      <color rgb="00082B50"/>
      <sz val="11"/>
    </font>
  </fonts>
  <fills count="5">
    <fill>
      <patternFill/>
    </fill>
    <fill>
      <patternFill patternType="gray125"/>
    </fill>
    <fill>
      <patternFill patternType="solid">
        <fgColor rgb="00FFF9DB"/>
      </patternFill>
    </fill>
    <fill>
      <patternFill patternType="solid">
        <fgColor rgb="000B3A6E"/>
      </patternFill>
    </fill>
    <fill>
      <patternFill patternType="solid">
        <fgColor rgb="00E6EEF8"/>
      </patternFill>
    </fill>
  </fills>
  <borders count="5">
    <border>
      <left/>
      <right/>
      <top/>
      <bottom/>
      <diagonal/>
    </border>
    <border>
      <left style="thin">
        <color rgb="00D1D5DB"/>
      </left>
      <right style="thin">
        <color rgb="00D1D5DB"/>
      </right>
      <top style="thin">
        <color rgb="00D1D5DB"/>
      </top>
      <bottom style="thin">
        <color rgb="00D1D5DB"/>
      </bottom>
    </border>
    <border>
      <left/>
      <right/>
      <top style="thin">
        <color rgb="00D1D5DB"/>
      </top>
      <bottom/>
      <diagonal/>
    </border>
    <border>
      <left/>
      <right style="thin">
        <color rgb="00D1D5DB"/>
      </right>
      <top style="thin">
        <color rgb="00D1D5DB"/>
      </top>
      <bottom/>
      <diagonal/>
    </border>
    <border>
      <left/>
      <right style="thin">
        <color rgb="00D1D5DB"/>
      </right>
      <top style="thin">
        <color rgb="00D1D5DB"/>
      </top>
      <bottom style="thin">
        <color rgb="00D1D5DB"/>
      </bottom>
      <diagonal/>
    </border>
  </borders>
  <cellStyleXfs count="1">
    <xf numFmtId="0" fontId="0" fillId="0" borderId="0"/>
  </cellStyleXfs>
  <cellXfs count="33">
    <xf numFmtId="0" fontId="0" fillId="0" borderId="0" pivotButton="0" quotePrefix="0" xfId="0"/>
    <xf numFmtId="0" fontId="1" fillId="0" borderId="0" pivotButton="0" quotePrefix="0" xfId="0"/>
    <xf numFmtId="0" fontId="2" fillId="0" borderId="0" pivotButton="0" quotePrefix="0" xfId="0"/>
    <xf numFmtId="0" fontId="3" fillId="0" borderId="0" pivotButton="0" quotePrefix="0" xfId="0"/>
    <xf numFmtId="0" fontId="4" fillId="0" borderId="0" pivotButton="0" quotePrefix="0" xfId="0"/>
    <xf numFmtId="0" fontId="5" fillId="0" borderId="0" pivotButton="0" quotePrefix="0" xfId="0"/>
    <xf numFmtId="0" fontId="6" fillId="0" borderId="0" applyAlignment="1" pivotButton="0" quotePrefix="0" xfId="0">
      <alignment vertical="top" wrapText="1"/>
    </xf>
    <xf numFmtId="0" fontId="7" fillId="0" borderId="0" pivotButton="0" quotePrefix="0" xfId="0"/>
    <xf numFmtId="0" fontId="8" fillId="0" borderId="0" pivotButton="0" quotePrefix="0" xfId="0"/>
    <xf numFmtId="0" fontId="9" fillId="0" borderId="1" applyAlignment="1" pivotButton="0" quotePrefix="0" xfId="0">
      <alignment vertical="top" wrapText="1"/>
    </xf>
    <xf numFmtId="0" fontId="10" fillId="2" borderId="1" applyAlignment="1" pivotButton="0" quotePrefix="0" xfId="0">
      <alignment vertical="top" wrapText="1"/>
    </xf>
    <xf numFmtId="1" fontId="10" fillId="2" borderId="1" applyAlignment="1" pivotButton="0" quotePrefix="0" xfId="0">
      <alignment vertical="top" wrapText="1"/>
    </xf>
    <xf numFmtId="0" fontId="11" fillId="3" borderId="1" applyAlignment="1" pivotButton="0" quotePrefix="0" xfId="0">
      <alignment vertical="center" wrapText="1"/>
    </xf>
    <xf numFmtId="164" fontId="10" fillId="2" borderId="1" applyAlignment="1" pivotButton="0" quotePrefix="0" xfId="0">
      <alignment vertical="top" wrapText="1"/>
    </xf>
    <xf numFmtId="164" fontId="6" fillId="0" borderId="1" applyAlignment="1" pivotButton="0" quotePrefix="0" xfId="0">
      <alignment vertical="top" wrapText="1"/>
    </xf>
    <xf numFmtId="0" fontId="6" fillId="2" borderId="1" applyAlignment="1" pivotButton="0" quotePrefix="0" xfId="0">
      <alignment vertical="top" wrapText="1"/>
    </xf>
    <xf numFmtId="164" fontId="6" fillId="2" borderId="1" applyAlignment="1" pivotButton="0" quotePrefix="0" xfId="0">
      <alignment vertical="top" wrapText="1"/>
    </xf>
    <xf numFmtId="164" fontId="9" fillId="0" borderId="1" applyAlignment="1" pivotButton="0" quotePrefix="0" xfId="0">
      <alignment vertical="top" wrapText="1"/>
    </xf>
    <xf numFmtId="0" fontId="6" fillId="0" borderId="1" applyAlignment="1" pivotButton="0" quotePrefix="0" xfId="0">
      <alignment vertical="top" wrapText="1"/>
    </xf>
    <xf numFmtId="165" fontId="6" fillId="0" borderId="1" applyAlignment="1" pivotButton="0" quotePrefix="0" xfId="0">
      <alignment vertical="top" wrapText="1"/>
    </xf>
    <xf numFmtId="0" fontId="12" fillId="0" borderId="1" applyAlignment="1" pivotButton="0" quotePrefix="0" xfId="0">
      <alignment vertical="top" wrapText="1"/>
    </xf>
    <xf numFmtId="165" fontId="10" fillId="2" borderId="1" applyAlignment="1" pivotButton="0" quotePrefix="0" xfId="0">
      <alignment vertical="top" wrapText="1"/>
    </xf>
    <xf numFmtId="165" fontId="6" fillId="2" borderId="1" applyAlignment="1" pivotButton="0" quotePrefix="0" xfId="0">
      <alignment vertical="top" wrapText="1"/>
    </xf>
    <xf numFmtId="166" fontId="10" fillId="2" borderId="1" applyAlignment="1" pivotButton="0" quotePrefix="0" xfId="0">
      <alignment vertical="top" wrapText="1"/>
    </xf>
    <xf numFmtId="0" fontId="9" fillId="4" borderId="1" applyAlignment="1" pivotButton="0" quotePrefix="0" xfId="0">
      <alignment vertical="top" wrapText="1"/>
    </xf>
    <xf numFmtId="164" fontId="9" fillId="4" borderId="1" applyAlignment="1" pivotButton="0" quotePrefix="0" xfId="0">
      <alignment vertical="top" wrapText="1"/>
    </xf>
    <xf numFmtId="0" fontId="6" fillId="4" borderId="1" applyAlignment="1" pivotButton="0" quotePrefix="0" xfId="0">
      <alignment vertical="top" wrapText="1"/>
    </xf>
    <xf numFmtId="166" fontId="9" fillId="0" borderId="1" applyAlignment="1" pivotButton="0" quotePrefix="0" xfId="0">
      <alignment vertical="top" wrapText="1"/>
    </xf>
    <xf numFmtId="0" fontId="0" fillId="0" borderId="4" pivotButton="0" quotePrefix="0" xfId="0"/>
    <xf numFmtId="166" fontId="6" fillId="0" borderId="1" applyAlignment="1" pivotButton="0" quotePrefix="0" xfId="0">
      <alignment vertical="top" wrapText="1"/>
    </xf>
    <xf numFmtId="167" fontId="10" fillId="2" borderId="1" applyAlignment="1" pivotButton="0" quotePrefix="0" xfId="0">
      <alignment vertical="top" wrapText="1"/>
    </xf>
    <xf numFmtId="1" fontId="6" fillId="2" borderId="1" applyAlignment="1" pivotButton="0" quotePrefix="0" xfId="0">
      <alignment vertical="top" wrapText="1"/>
    </xf>
    <xf numFmtId="0" fontId="4" fillId="0" borderId="0" applyAlignment="1" pivotButton="0" quotePrefix="0" xfId="0">
      <alignment vertical="top" wrapText="1"/>
    </xf>
  </cellXfs>
  <cellStyles count="1">
    <cellStyle name="Normal" xfId="0" builtinId="0" hidden="0"/>
  </cellStyles>
  <dxfs count="5">
    <dxf>
      <fill>
        <patternFill patternType="solid">
          <fgColor rgb="00FDE2E1"/>
        </patternFill>
      </fill>
    </dxf>
    <dxf>
      <font>
        <name val="Arial"/>
        <color rgb="00B91C1C"/>
      </font>
      <fill>
        <patternFill patternType="solid">
          <fgColor rgb="00FDE2E1"/>
        </patternFill>
      </fill>
    </dxf>
    <dxf>
      <font>
        <name val="Arial"/>
        <b val="1"/>
        <color rgb="00B91C1C"/>
      </font>
      <fill>
        <patternFill patternType="solid">
          <fgColor rgb="00FDE2E1"/>
        </patternFill>
      </fill>
    </dxf>
    <dxf>
      <fill>
        <patternFill patternType="solid">
          <fgColor rgb="00E3F4E8"/>
        </patternFill>
      </fill>
    </dxf>
    <dxf>
      <fill>
        <patternFill patternType="solid">
          <fgColor rgb="00FDF4E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styles" Target="styles.xml" Id="rId8"/><Relationship Type="http://schemas.openxmlformats.org/officeDocument/2006/relationships/theme" Target="theme/theme1.xml" Id="rId9"/></Relationships>
</file>

<file path=xl/charts/chart1.xml><?xml version="1.0" encoding="utf-8"?>
<chartSpace xmlns="http://schemas.openxmlformats.org/drawingml/2006/chart">
  <chart>
    <title>
      <tx>
        <rich>
          <a:bodyPr xmlns:a="http://schemas.openxmlformats.org/drawingml/2006/main"/>
          <a:p xmlns:a="http://schemas.openxmlformats.org/drawingml/2006/main">
            <a:pPr>
              <a:defRPr/>
            </a:pPr>
            <a:r>
              <a:t>Trésorerie disponible et réserve cible</a:t>
            </a:r>
          </a:p>
        </rich>
      </tx>
    </title>
    <plotArea>
      <lineChart>
        <grouping val="standard"/>
        <ser>
          <idx val="0"/>
          <order val="0"/>
          <tx>
            <strRef>
              <f>'Plan 2027-2031'!A44</f>
            </strRef>
          </tx>
          <spPr>
            <a:ln xmlns:a="http://schemas.openxmlformats.org/drawingml/2006/main">
              <a:prstDash val="solid"/>
            </a:ln>
          </spPr>
          <marker>
            <symbol val="none"/>
            <spPr>
              <a:ln xmlns:a="http://schemas.openxmlformats.org/drawingml/2006/main">
                <a:prstDash val="solid"/>
              </a:ln>
            </spPr>
          </marker>
          <cat>
            <numRef>
              <f>'Plan 2027-2031'!$B$31:$F$31</f>
            </numRef>
          </cat>
          <val>
            <numRef>
              <f>'Plan 2027-2031'!$B$44:$F$44</f>
            </numRef>
          </val>
        </ser>
        <ser>
          <idx val="1"/>
          <order val="1"/>
          <tx>
            <strRef>
              <f>'Plan 2027-2031'!A45</f>
            </strRef>
          </tx>
          <spPr>
            <a:ln xmlns:a="http://schemas.openxmlformats.org/drawingml/2006/main">
              <a:prstDash val="solid"/>
            </a:ln>
          </spPr>
          <marker>
            <symbol val="none"/>
            <spPr>
              <a:ln xmlns:a="http://schemas.openxmlformats.org/drawingml/2006/main">
                <a:prstDash val="solid"/>
              </a:ln>
            </spPr>
          </marker>
          <cat>
            <numRef>
              <f>'Plan 2027-2031'!$B$31:$F$31</f>
            </numRef>
          </cat>
          <val>
            <numRef>
              <f>'Plan 2027-2031'!$B$45:$F$45</f>
            </numRef>
          </val>
        </ser>
        <axId val="10"/>
        <axId val="100"/>
      </lineChart>
      <catAx>
        <axId val="10"/>
        <scaling>
          <orientation val="minMax"/>
        </scaling>
        <axPos val="l"/>
        <majorTickMark val="none"/>
        <minorTickMark val="none"/>
        <crossAx val="100"/>
        <lblOffset val="100"/>
      </catAx>
      <valAx>
        <axId val="100"/>
        <scaling>
          <orientation val="minMax"/>
        </scaling>
        <axPos val="l"/>
        <majorGridlines/>
        <title>
          <tx>
            <rich>
              <a:bodyPr xmlns:a="http://schemas.openxmlformats.org/drawingml/2006/main"/>
              <a:p xmlns:a="http://schemas.openxmlformats.org/drawingml/2006/main">
                <a:pPr>
                  <a:defRPr/>
                </a:pPr>
                <a:r>
                  <a:t>€</a:t>
                </a:r>
              </a:p>
            </rich>
          </tx>
        </title>
        <numFmt formatCode="#,##0" sourceLinked="0"/>
        <majorTickMark val="none"/>
        <minorTickMark val="none"/>
        <crossAx val="10"/>
      </valAx>
    </plotArea>
    <legend>
      <legendPos val="r"/>
    </legend>
    <plotVisOnly val="1"/>
    <dispBlanksAs val="gap"/>
  </chart>
</chartSpace>
</file>

<file path=xl/drawings/_rels/drawing1.xml.rels><Relationships xmlns="http://schemas.openxmlformats.org/package/2006/relationships"><Relationship Type="http://schemas.openxmlformats.org/officeDocument/2006/relationships/chart" Target="/xl/charts/chart1.xml" Id="rId1"/></Relationships>
</file>

<file path=xl/drawings/drawing1.xml><?xml version="1.0" encoding="utf-8"?>
<wsDr xmlns="http://schemas.openxmlformats.org/drawingml/2006/spreadsheetDrawing">
  <oneCellAnchor>
    <from>
      <col>0</col>
      <colOff>0</colOff>
      <row>50</row>
      <rowOff>0</rowOff>
    </from>
    <ext cx="7920000" cy="2880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6.xml.rels><Relationships xmlns="http://schemas.openxmlformats.org/package/2006/relationships"><Relationship Type="http://schemas.openxmlformats.org/officeDocument/2006/relationships/drawing" Target="/xl/drawings/drawing1.xml" Id="rId1"/></Relationships>
</file>

<file path=xl/worksheets/sheet1.xml><?xml version="1.0" encoding="utf-8"?>
<worksheet xmlns="http://schemas.openxmlformats.org/spreadsheetml/2006/main">
  <sheetPr>
    <outlinePr summaryBelow="1" summaryRight="1"/>
    <pageSetUpPr fitToPage="1"/>
  </sheetPr>
  <dimension ref="A1:B26"/>
  <sheetViews>
    <sheetView showGridLines="0" workbookViewId="0">
      <selection activeCell="A1" sqref="A1"/>
    </sheetView>
  </sheetViews>
  <sheetFormatPr baseColWidth="8" defaultRowHeight="15"/>
  <cols>
    <col width="4" customWidth="1" min="1" max="1"/>
    <col width="112" customWidth="1" min="2" max="2"/>
  </cols>
  <sheetData>
    <row r="1">
      <c r="A1" s="1" t="inlineStr">
        <is>
          <t>OUTIL N04 · MON ASSO CULTUELLE</t>
        </is>
      </c>
    </row>
    <row r="2">
      <c r="A2" s="2" t="inlineStr">
        <is>
          <t>Calcul de la réserve de trésorerie cible et plan pluriannuel</t>
        </is>
      </c>
    </row>
    <row r="3">
      <c r="A3" s="3" t="inlineStr">
        <is>
          <t>Calculer la réserve de trésorerie dont votre association cultuelle a besoin, la comparer à la trésorerie réellement disponible et tracer sa trajectoire sur cinq ans.</t>
        </is>
      </c>
    </row>
    <row r="4">
      <c r="A4" s="4" t="inlineStr">
        <is>
          <t>Légende : cellules jaunes = à remplir ; cellules blanches = calcul automatique ; ligne en gris italique = exemple à effacer.</t>
        </is>
      </c>
    </row>
    <row r="6">
      <c r="A6" s="5" t="inlineStr">
        <is>
          <t>Le principe</t>
        </is>
      </c>
    </row>
    <row r="7" ht="60" customHeight="1">
      <c r="B7" s="6" t="inlineStr">
        <is>
          <t>Aucun texte ne fixe le nombre de mois de fonctionnement qu’une association cultuelle doit garder en réserve. Ce classeur vous aide à calculer une réserve cible propre à votre association, à partir de trois éléments : un socle de charges incompressibles, le creux saisonnier de vos encaissements et les risques qui pèsent sur vos ressources. Il ne remplace pas votre logiciel de comptabilité : c’est un outil de calcul et de décision pour le conseil.</t>
        </is>
      </c>
    </row>
    <row r="8">
      <c r="A8" s="5" t="inlineStr">
        <is>
          <t>1. Charges décaissables</t>
        </is>
      </c>
    </row>
    <row r="9" ht="90" customHeight="1">
      <c r="B9" s="6" t="inlineStr">
        <is>
          <t>Listez les charges qui sortent réellement du compte bancaire, pour leur montant annuel budgété : indemnité du pasteur et cotisations Cavimac, salaires et charges sociales, échéances d’emprunt (capital et intérêts), énergie, assurances, entretien, frais de culte, contributions à l’union… N’y mettez ni amortissements ni provisions ; l’outil calcule la moyenne mensuelle. Classez chaque ligne en « Incompressible » (vous devez la payer même en cas de crise) ou « Compressible » (le conseil peut la réduire ou la reporter). Reportez ensuite, mois par mois, les encaissements et décaissements de votre plan de trésorerie (hors investissements) : l’outil calcule le creux de l’année.</t>
        </is>
      </c>
    </row>
    <row r="10">
      <c r="A10" s="5" t="inlineStr">
        <is>
          <t>2. Risques</t>
        </is>
      </c>
    </row>
    <row r="11" ht="45" customHeight="1">
      <c r="B11" s="6" t="inlineStr">
        <is>
          <t>Pour chaque risque (baisse des dons, départ d’une famille donatrice importante, travaux imprévus, perte de la qualité cultuelle et des reçus fiscaux…), estimez l’impact sur la trésorerie et une pondération (probabilité ou part de l’impact que vous voulez couvrir). Repères : 10 % peu probable, 25 % possible, 50 % assez probable, 75 % probable.</t>
        </is>
      </c>
    </row>
    <row r="12">
      <c r="A12" s="5" t="inlineStr">
        <is>
          <t>3. Réserve cible</t>
        </is>
      </c>
    </row>
    <row r="13" ht="45" customHeight="1">
      <c r="B13" s="6" t="inlineStr">
        <is>
          <t>Choisissez le nombre de mois de charges incompressibles à couvrir (repère de praticien : 2 à 6 mois, 3 dans l’exemple). L’outil additionne le socle, le besoin saisonnier et les risques pondérés, puis exprime la réserve cible en euros et en mois de charges décaissables.</t>
        </is>
      </c>
    </row>
    <row r="14">
      <c r="A14" s="5" t="inlineStr">
        <is>
          <t>4. Trésorerie disponible</t>
        </is>
      </c>
    </row>
    <row r="15" ht="45" customHeight="1">
      <c r="B15" s="6" t="inlineStr">
        <is>
          <t>Saisissez la trésorerie à la date de référence (comptes courants, livrets, caisse). L’outil en déduit les sommes qui ne vous appartiennent plus librement : fonds dédiés non encore dépensés (outil E05) et réserves pour projet engagées (outil E20). Il compare le solde, la trésorerie disponible réelle, à la réserve cible.</t>
        </is>
      </c>
    </row>
    <row r="16">
      <c r="A16" s="5" t="inlineStr">
        <is>
          <t>5. Plan 2027-2031</t>
        </is>
      </c>
    </row>
    <row r="17" ht="60" customHeight="1">
      <c r="B17" s="6" t="inlineStr">
        <is>
          <t>Indiquez la trésorerie et les sommes affectées au 1er janvier 2027, l’évolution prévue des ressources et des charges, les investissements de chaque année et leur financement (sommes affectées, emprunt, aide d’une union, autofinancement), les dons affectés que vous comptez collecter et le remboursement des nouveaux emprunts. L’outil trace la trajectoire de la trésorerie disponible face à la réserve cible.</t>
        </is>
      </c>
    </row>
    <row r="18">
      <c r="A18" s="5" t="inlineStr">
        <is>
          <t>6. Politique de réserve</t>
        </is>
      </c>
    </row>
    <row r="19" ht="30" customHeight="1">
      <c r="B19" s="6" t="inlineStr">
        <is>
          <t>Adaptez le texte type, qui reprend automatiquement vos montants, et faites-le adopter par le conseil d’administration ou l’organe que désignent vos statuts. Revoyez-le chaque année lors de la préparation du budget.</t>
        </is>
      </c>
    </row>
    <row r="20">
      <c r="A20" s="5" t="inlineStr">
        <is>
          <t>Exemple</t>
        </is>
      </c>
    </row>
    <row r="21" ht="75" customHeight="1">
      <c r="B21" s="6" t="inlineStr">
        <is>
          <t>Le classeur est pré-rempli avec une association fictive d’environ 140 membres : 211 400 € de ressources budgétées pour 2027, 194 700 € de sorties courantes (charges décaissables et capital de l’emprunt), un pasteur indemnisé, une secrétaire à temps partiel, un lieu de culte en propriété avec un emprunt, un creux de dons en juillet-août et un pic en décembre. Les valeurs d’exemple sont en gris italique : remplacez-les par les vôtres. Cellules jaunes = à remplir ; cellules blanches = calcul automatique.</t>
        </is>
      </c>
    </row>
    <row r="22">
      <c r="A22" s="5" t="inlineStr">
        <is>
          <t>En savoir plus</t>
        </is>
      </c>
    </row>
    <row r="23" ht="30" customHeight="1">
      <c r="B23" s="6" t="inlineStr">
        <is>
          <t>Article : monassocultuelle.com/reserve-tresorerie-association-cultuelle/ — Besoin d’aide : monassocultuelle.com/besoin-professionnel</t>
        </is>
      </c>
    </row>
    <row r="25">
      <c r="A25" s="7" t="inlineStr">
        <is>
          <t>Modèle fourni à titre indicatif, à adapter à votre situation. Ne constitue pas une consultation individualisée. Textes vérifiés le 9 octobre 2026 (loi du 9 décembre 1905, art. 19-2, 21 et 22 ; règlement ANC n° 2018-06). Aucun texte ne fixe un nombre de mois de réserve : les repères proposés sont des repères de praticien.</t>
        </is>
      </c>
    </row>
    <row r="26">
      <c r="A26" s="8" t="inlineStr">
        <is>
          <t>Samuel PETE — Mon Asso Cultuelle — N04 Calcul de la réserve de trésorerie cible et plan pluriannuel — version 2026-10 — monassocultuelle.com</t>
        </is>
      </c>
    </row>
  </sheetData>
  <mergeCells count="9">
    <mergeCell ref="A20:B20"/>
    <mergeCell ref="A16:B16"/>
    <mergeCell ref="A10:B10"/>
    <mergeCell ref="A14:B14"/>
    <mergeCell ref="A18:B18"/>
    <mergeCell ref="A8:B8"/>
    <mergeCell ref="A6:B6"/>
    <mergeCell ref="A22:B22"/>
    <mergeCell ref="A12:B12"/>
  </mergeCells>
  <pageMargins left="0.75" right="0.75" top="1" bottom="1" header="0.5" footer="0.5"/>
  <pageSetup orientation="landscape" fitToHeight="0" fitToWidth="1"/>
  <headerFooter>
    <oddHeader/>
    <oddFooter>&amp;CSamuel PETE — Mon Asso Cultuelle — N04 — monassocultuelle.com</oddFooter>
    <evenHeader/>
    <evenFooter/>
    <firstHeader/>
    <firstFooter/>
  </headerFooter>
</worksheet>
</file>

<file path=xl/worksheets/sheet2.xml><?xml version="1.0" encoding="utf-8"?>
<worksheet xmlns="http://schemas.openxmlformats.org/spreadsheetml/2006/main">
  <sheetPr>
    <outlinePr summaryBelow="1" summaryRight="1"/>
    <pageSetUpPr fitToPage="1"/>
  </sheetPr>
  <dimension ref="A1:F58"/>
  <sheetViews>
    <sheetView showGridLines="0" workbookViewId="0">
      <pane ySplit="9" topLeftCell="A10" activePane="bottomLeft" state="frozen"/>
      <selection pane="bottomLeft" activeCell="A1" sqref="A1"/>
    </sheetView>
  </sheetViews>
  <sheetFormatPr baseColWidth="8" defaultRowHeight="15"/>
  <cols>
    <col width="44" customWidth="1" min="1" max="1"/>
    <col width="18" customWidth="1" min="2" max="2"/>
    <col width="18" customWidth="1" min="3" max="3"/>
    <col width="18" customWidth="1" min="4" max="4"/>
    <col width="18" customWidth="1" min="5" max="5"/>
    <col width="46" customWidth="1" min="6" max="6"/>
  </cols>
  <sheetData>
    <row r="1">
      <c r="A1" s="1" t="inlineStr">
        <is>
          <t>OUTIL N04 · MON ASSO CULTUELLE</t>
        </is>
      </c>
    </row>
    <row r="2">
      <c r="A2" s="2" t="inlineStr">
        <is>
          <t>Charges décaissables et saisonnalité</t>
        </is>
      </c>
    </row>
    <row r="3">
      <c r="A3" s="3" t="inlineStr">
        <is>
          <t>Montants en euros. Ne retenez que les sommes qui sortent du compte bancaire : pas d’amortissements ni de provisions, mais le capital remboursé de l’emprunt.</t>
        </is>
      </c>
    </row>
    <row r="4">
      <c r="A4" s="4" t="inlineStr">
        <is>
          <t>Légende : cellules jaunes = à remplir ; cellules blanches = calcul automatique ; ligne en gris italique = exemple à effacer.</t>
        </is>
      </c>
    </row>
    <row r="6">
      <c r="A6" s="9" t="inlineStr">
        <is>
          <t>Association</t>
        </is>
      </c>
      <c r="B6" s="10" t="inlineStr">
        <is>
          <t>[Nom de l’association]</t>
        </is>
      </c>
    </row>
    <row r="7">
      <c r="A7" s="9" t="inlineStr">
        <is>
          <t>Exercice budgété</t>
        </is>
      </c>
      <c r="B7" s="11" t="n">
        <v>2027</v>
      </c>
    </row>
    <row r="9" ht="30" customHeight="1">
      <c r="A9" s="12" t="inlineStr">
        <is>
          <t>Poste de charges décaissables</t>
        </is>
      </c>
      <c r="B9" s="12" t="inlineStr">
        <is>
          <t>Nature</t>
        </is>
      </c>
      <c r="C9" s="12" t="inlineStr">
        <is>
          <t>Montant annuel (budget)</t>
        </is>
      </c>
      <c r="D9" s="12" t="inlineStr">
        <is>
          <t>Montant mensuel moyen</t>
        </is>
      </c>
      <c r="E9" s="12" t="inlineStr"/>
      <c r="F9" s="12" t="inlineStr">
        <is>
          <t>Commentaire</t>
        </is>
      </c>
    </row>
    <row r="10">
      <c r="A10" s="10" t="inlineStr">
        <is>
          <t>Indemnité du pasteur (3 300 € par mois) et cotisations Cavimac</t>
        </is>
      </c>
      <c r="B10" s="10" t="inlineStr">
        <is>
          <t>Incompressible</t>
        </is>
      </c>
      <c r="C10" s="13" t="n">
        <v>46500</v>
      </c>
      <c r="D10" s="14">
        <f>IF(C10="","",C10/12)</f>
        <v/>
      </c>
      <c r="F10" s="10" t="inlineStr">
        <is>
          <t>Engagement envers le ministre du culte</t>
        </is>
      </c>
    </row>
    <row r="11">
      <c r="A11" s="10" t="inlineStr">
        <is>
          <t>Secrétaire à temps partiel (salaire et charges)</t>
        </is>
      </c>
      <c r="B11" s="10" t="inlineStr">
        <is>
          <t>Incompressible</t>
        </is>
      </c>
      <c r="C11" s="13" t="n">
        <v>19700</v>
      </c>
      <c r="D11" s="14">
        <f>IF(C11="","",C11/12)</f>
        <v/>
      </c>
      <c r="F11" s="10" t="inlineStr">
        <is>
          <t>Contrat de travail en cours</t>
        </is>
      </c>
    </row>
    <row r="12">
      <c r="A12" s="10" t="inlineStr">
        <is>
          <t>Échéances de l’emprunt du lieu de culte (capital 26 000 € et intérêts)</t>
        </is>
      </c>
      <c r="B12" s="10" t="inlineStr">
        <is>
          <t>Incompressible</t>
        </is>
      </c>
      <c r="C12" s="13" t="n">
        <v>30840</v>
      </c>
      <c r="D12" s="14">
        <f>IF(C12="","",C12/12)</f>
        <v/>
      </c>
      <c r="F12" s="10" t="inlineStr">
        <is>
          <t>Tableau d’amortissement de la banque</t>
        </is>
      </c>
    </row>
    <row r="13">
      <c r="A13" s="10" t="inlineStr">
        <is>
          <t>Énergie (électricité, gaz)</t>
        </is>
      </c>
      <c r="B13" s="10" t="inlineStr">
        <is>
          <t>Incompressible</t>
        </is>
      </c>
      <c r="C13" s="13" t="n">
        <v>10400</v>
      </c>
      <c r="D13" s="14">
        <f>IF(C13="","",C13/12)</f>
        <v/>
      </c>
      <c r="F13" s="10" t="inlineStr">
        <is>
          <t>Pic en hiver</t>
        </is>
      </c>
    </row>
    <row r="14">
      <c r="A14" s="10" t="inlineStr">
        <is>
          <t>Assurance multirisque</t>
        </is>
      </c>
      <c r="B14" s="10" t="inlineStr">
        <is>
          <t>Incompressible</t>
        </is>
      </c>
      <c r="C14" s="13" t="n">
        <v>3600</v>
      </c>
      <c r="D14" s="14">
        <f>IF(C14="","",C14/12)</f>
        <v/>
      </c>
      <c r="F14" s="10" t="inlineStr">
        <is>
          <t>Prime annuelle payée en janvier</t>
        </is>
      </c>
    </row>
    <row r="15">
      <c r="A15" s="10" t="inlineStr">
        <is>
          <t>Honoraires de l’expert-comptable</t>
        </is>
      </c>
      <c r="B15" s="10" t="inlineStr">
        <is>
          <t>Incompressible</t>
        </is>
      </c>
      <c r="C15" s="13" t="n">
        <v>3600</v>
      </c>
      <c r="D15" s="14">
        <f>IF(C15="","",C15/12)</f>
        <v/>
      </c>
      <c r="F15" s="10" t="inlineStr">
        <is>
          <t>Lettre de mission</t>
        </is>
      </c>
    </row>
    <row r="16">
      <c r="A16" s="10" t="inlineStr">
        <is>
          <t>Taxe foncière du logement du pasteur</t>
        </is>
      </c>
      <c r="B16" s="10" t="inlineStr">
        <is>
          <t>Incompressible</t>
        </is>
      </c>
      <c r="C16" s="13" t="n">
        <v>1800</v>
      </c>
      <c r="D16" s="14">
        <f>IF(C16="","",C16/12)</f>
        <v/>
      </c>
      <c r="F16" s="10" t="inlineStr">
        <is>
          <t>Payée en octobre</t>
        </is>
      </c>
    </row>
    <row r="17">
      <c r="A17" s="10" t="inlineStr">
        <is>
          <t>Fonctionnement du culte, entretien, fournitures</t>
        </is>
      </c>
      <c r="B17" s="10" t="inlineStr">
        <is>
          <t>Compressible</t>
        </is>
      </c>
      <c r="C17" s="13" t="n">
        <v>33200</v>
      </c>
      <c r="D17" s="14">
        <f>IF(C17="","",C17/12)</f>
        <v/>
      </c>
      <c r="F17" s="10" t="inlineStr">
        <is>
          <t>Report possible de l’entretien non urgent</t>
        </is>
      </c>
    </row>
    <row r="18">
      <c r="A18" s="10" t="inlineStr">
        <is>
          <t>Contribution à l’union d’Églises</t>
        </is>
      </c>
      <c r="B18" s="10" t="inlineStr">
        <is>
          <t>Compressible</t>
        </is>
      </c>
      <c r="C18" s="13" t="n">
        <v>6000</v>
      </c>
      <c r="D18" s="14">
        <f>IF(C18="","",C18/12)</f>
        <v/>
      </c>
      <c r="F18" s="10" t="inlineStr">
        <is>
          <t>À rediscuter avec l’union en cas de crise</t>
        </is>
      </c>
    </row>
    <row r="19">
      <c r="A19" s="10" t="inlineStr">
        <is>
          <t>Missions et entraide</t>
        </is>
      </c>
      <c r="B19" s="10" t="inlineStr">
        <is>
          <t>Compressible</t>
        </is>
      </c>
      <c r="C19" s="13" t="n">
        <v>28000</v>
      </c>
      <c r="D19" s="14">
        <f>IF(C19="","",C19/12)</f>
        <v/>
      </c>
      <c r="F19" s="10" t="inlineStr"/>
    </row>
    <row r="20">
      <c r="A20" s="10" t="inlineStr">
        <is>
          <t>Déplacements et visites du pasteur</t>
        </is>
      </c>
      <c r="B20" s="10" t="inlineStr">
        <is>
          <t>Compressible</t>
        </is>
      </c>
      <c r="C20" s="13" t="n">
        <v>7060</v>
      </c>
      <c r="D20" s="14">
        <f>IF(C20="","",C20/12)</f>
        <v/>
      </c>
      <c r="F20" s="10" t="inlineStr"/>
    </row>
    <row r="21">
      <c r="A21" s="10" t="inlineStr">
        <is>
          <t>Week-end d’église de rentrée</t>
        </is>
      </c>
      <c r="B21" s="10" t="inlineStr">
        <is>
          <t>Compressible</t>
        </is>
      </c>
      <c r="C21" s="13" t="n">
        <v>4000</v>
      </c>
      <c r="D21" s="14">
        <f>IF(C21="","",C21/12)</f>
        <v/>
      </c>
      <c r="F21" s="10" t="inlineStr"/>
    </row>
    <row r="22">
      <c r="A22" s="15" t="n"/>
      <c r="B22" s="15" t="n"/>
      <c r="C22" s="16" t="n"/>
      <c r="D22" s="14">
        <f>IF(C22="","",C22/12)</f>
        <v/>
      </c>
      <c r="F22" s="15" t="n"/>
    </row>
    <row r="23">
      <c r="A23" s="15" t="n"/>
      <c r="B23" s="15" t="n"/>
      <c r="C23" s="16" t="n"/>
      <c r="D23" s="14">
        <f>IF(C23="","",C23/12)</f>
        <v/>
      </c>
      <c r="F23" s="15" t="n"/>
    </row>
    <row r="24">
      <c r="A24" s="15" t="n"/>
      <c r="B24" s="15" t="n"/>
      <c r="C24" s="16" t="n"/>
      <c r="D24" s="14">
        <f>IF(C24="","",C24/12)</f>
        <v/>
      </c>
      <c r="F24" s="15" t="n"/>
    </row>
    <row r="25">
      <c r="A25" s="15" t="n"/>
      <c r="B25" s="15" t="n"/>
      <c r="C25" s="16" t="n"/>
      <c r="D25" s="14">
        <f>IF(C25="","",C25/12)</f>
        <v/>
      </c>
      <c r="F25" s="15" t="n"/>
    </row>
    <row r="26">
      <c r="A26" s="15" t="n"/>
      <c r="B26" s="15" t="n"/>
      <c r="C26" s="16" t="n"/>
      <c r="D26" s="14">
        <f>IF(C26="","",C26/12)</f>
        <v/>
      </c>
      <c r="F26" s="15" t="n"/>
    </row>
    <row r="27">
      <c r="A27" s="15" t="n"/>
      <c r="B27" s="15" t="n"/>
      <c r="C27" s="16" t="n"/>
      <c r="D27" s="14">
        <f>IF(C27="","",C27/12)</f>
        <v/>
      </c>
      <c r="F27" s="15" t="n"/>
    </row>
    <row r="28">
      <c r="A28" s="15" t="n"/>
      <c r="B28" s="15" t="n"/>
      <c r="C28" s="16" t="n"/>
      <c r="D28" s="14">
        <f>IF(C28="","",C28/12)</f>
        <v/>
      </c>
      <c r="F28" s="15" t="n"/>
    </row>
    <row r="29">
      <c r="A29" s="15" t="n"/>
      <c r="B29" s="15" t="n"/>
      <c r="C29" s="16" t="n"/>
      <c r="D29" s="14">
        <f>IF(C29="","",C29/12)</f>
        <v/>
      </c>
      <c r="F29" s="15" t="n"/>
    </row>
    <row r="30">
      <c r="A30" s="9" t="inlineStr">
        <is>
          <t>TOTAL des charges décaissables</t>
        </is>
      </c>
      <c r="C30" s="17">
        <f>SUM(C10:C29)</f>
        <v/>
      </c>
      <c r="D30" s="17">
        <f>SUM(D10:D29)</f>
        <v/>
      </c>
    </row>
    <row r="31">
      <c r="A31" s="18" t="inlineStr">
        <is>
          <t>dont charges incompressibles</t>
        </is>
      </c>
      <c r="C31" s="14">
        <f>SUMIF(B10:B29,"Incompressible",C10:C29)</f>
        <v/>
      </c>
      <c r="D31" s="14">
        <f>C31/12</f>
        <v/>
      </c>
    </row>
    <row r="32">
      <c r="A32" s="18" t="inlineStr">
        <is>
          <t>dont charges compressibles</t>
        </is>
      </c>
      <c r="C32" s="14">
        <f>SUMIF(B10:B29,"Compressible",C10:C29)</f>
        <v/>
      </c>
      <c r="D32" s="14">
        <f>C32/12</f>
        <v/>
      </c>
    </row>
    <row r="33">
      <c r="A33" s="18" t="inlineStr">
        <is>
          <t>Part des charges incompressibles</t>
        </is>
      </c>
      <c r="C33" s="19">
        <f>IF(C30=0,0,C31/C30)</f>
        <v/>
      </c>
    </row>
    <row r="34">
      <c r="A34" s="18" t="inlineStr">
        <is>
          <t>Contrôle : chaque ligne a une nature</t>
        </is>
      </c>
      <c r="C34" s="18">
        <f>IF(COUNTA(A10:A29)=COUNTIF(B10:B29,"Incompressible")+COUNTIF(B10:B29,"Compressible"),"OK","Nature manquante")</f>
        <v/>
      </c>
    </row>
    <row r="36">
      <c r="A36" s="20" t="inlineStr">
        <is>
          <t>Saisonnalité : encaissements et décaissements mois par mois</t>
        </is>
      </c>
    </row>
    <row r="37" ht="30" customHeight="1">
      <c r="A37" s="12" t="inlineStr">
        <is>
          <t>Mois</t>
        </is>
      </c>
      <c r="B37" s="12" t="inlineStr">
        <is>
          <t>Ressources encaissées</t>
        </is>
      </c>
      <c r="C37" s="12" t="inlineStr">
        <is>
          <t>Charges décaissées</t>
        </is>
      </c>
      <c r="D37" s="12" t="inlineStr">
        <is>
          <t>Solde du mois</t>
        </is>
      </c>
      <c r="E37" s="12" t="inlineStr">
        <is>
          <t>Solde cumulé depuis le 1er janvier</t>
        </is>
      </c>
      <c r="F37" s="12" t="inlineStr">
        <is>
          <t>Commentaire</t>
        </is>
      </c>
    </row>
    <row r="38">
      <c r="A38" s="18" t="inlineStr">
        <is>
          <t>Janvier</t>
        </is>
      </c>
      <c r="B38" s="13" t="n">
        <v>16650</v>
      </c>
      <c r="C38" s="13" t="n">
        <v>20270</v>
      </c>
      <c r="D38" s="14">
        <f>B38-C38</f>
        <v/>
      </c>
      <c r="E38" s="14">
        <f>D38</f>
        <v/>
      </c>
      <c r="F38" s="10" t="inlineStr">
        <is>
          <t>Prime d’assurance annuelle</t>
        </is>
      </c>
    </row>
    <row r="39">
      <c r="A39" s="18" t="inlineStr">
        <is>
          <t>Février</t>
        </is>
      </c>
      <c r="B39" s="13" t="n">
        <v>15750</v>
      </c>
      <c r="C39" s="13" t="n">
        <v>15170</v>
      </c>
      <c r="D39" s="14">
        <f>B39-C39</f>
        <v/>
      </c>
      <c r="E39" s="14">
        <f>E38+D39</f>
        <v/>
      </c>
      <c r="F39" s="15" t="n"/>
    </row>
    <row r="40">
      <c r="A40" s="18" t="inlineStr">
        <is>
          <t>Mars</t>
        </is>
      </c>
      <c r="B40" s="13" t="n">
        <v>18250</v>
      </c>
      <c r="C40" s="13" t="n">
        <v>17270</v>
      </c>
      <c r="D40" s="14">
        <f>B40-C40</f>
        <v/>
      </c>
      <c r="E40" s="14">
        <f>E39+D40</f>
        <v/>
      </c>
      <c r="F40" s="15" t="n"/>
    </row>
    <row r="41">
      <c r="A41" s="18" t="inlineStr">
        <is>
          <t>Avril</t>
        </is>
      </c>
      <c r="B41" s="13" t="n">
        <v>17750</v>
      </c>
      <c r="C41" s="13" t="n">
        <v>16070</v>
      </c>
      <c r="D41" s="14">
        <f>B41-C41</f>
        <v/>
      </c>
      <c r="E41" s="14">
        <f>E40+D41</f>
        <v/>
      </c>
      <c r="F41" s="15" t="n"/>
    </row>
    <row r="42">
      <c r="A42" s="18" t="inlineStr">
        <is>
          <t>Mai</t>
        </is>
      </c>
      <c r="B42" s="13" t="n">
        <v>16250</v>
      </c>
      <c r="C42" s="13" t="n">
        <v>14370</v>
      </c>
      <c r="D42" s="14">
        <f>B42-C42</f>
        <v/>
      </c>
      <c r="E42" s="14">
        <f>E41+D42</f>
        <v/>
      </c>
      <c r="F42" s="15" t="n"/>
    </row>
    <row r="43">
      <c r="A43" s="18" t="inlineStr">
        <is>
          <t>Juin</t>
        </is>
      </c>
      <c r="B43" s="13" t="n">
        <v>16250</v>
      </c>
      <c r="C43" s="13" t="n">
        <v>15470</v>
      </c>
      <c r="D43" s="14">
        <f>B43-C43</f>
        <v/>
      </c>
      <c r="E43" s="14">
        <f>E42+D43</f>
        <v/>
      </c>
      <c r="F43" s="15" t="n"/>
    </row>
    <row r="44">
      <c r="A44" s="18" t="inlineStr">
        <is>
          <t>Juillet</t>
        </is>
      </c>
      <c r="B44" s="13" t="n">
        <v>11250</v>
      </c>
      <c r="C44" s="13" t="n">
        <v>15170</v>
      </c>
      <c r="D44" s="14">
        <f>B44-C44</f>
        <v/>
      </c>
      <c r="E44" s="14">
        <f>E43+D44</f>
        <v/>
      </c>
      <c r="F44" s="10" t="inlineStr">
        <is>
          <t>Creux de l’été (vacances)</t>
        </is>
      </c>
    </row>
    <row r="45">
      <c r="A45" s="18" t="inlineStr">
        <is>
          <t>Août</t>
        </is>
      </c>
      <c r="B45" s="13" t="n">
        <v>9750</v>
      </c>
      <c r="C45" s="13" t="n">
        <v>13370</v>
      </c>
      <c r="D45" s="14">
        <f>B45-C45</f>
        <v/>
      </c>
      <c r="E45" s="14">
        <f>E44+D45</f>
        <v/>
      </c>
      <c r="F45" s="10" t="inlineStr">
        <is>
          <t>Creux de l’été (vacances)</t>
        </is>
      </c>
    </row>
    <row r="46">
      <c r="A46" s="18" t="inlineStr">
        <is>
          <t>Septembre</t>
        </is>
      </c>
      <c r="B46" s="13" t="n">
        <v>21250</v>
      </c>
      <c r="C46" s="13" t="n">
        <v>18570</v>
      </c>
      <c r="D46" s="14">
        <f>B46-C46</f>
        <v/>
      </c>
      <c r="E46" s="14">
        <f>E45+D46</f>
        <v/>
      </c>
      <c r="F46" s="10" t="inlineStr">
        <is>
          <t>Week-end de rentrée (participations)</t>
        </is>
      </c>
    </row>
    <row r="47">
      <c r="A47" s="18" t="inlineStr">
        <is>
          <t>Octobre</t>
        </is>
      </c>
      <c r="B47" s="13" t="n">
        <v>16750</v>
      </c>
      <c r="C47" s="13" t="n">
        <v>17870</v>
      </c>
      <c r="D47" s="14">
        <f>B47-C47</f>
        <v/>
      </c>
      <c r="E47" s="14">
        <f>E46+D47</f>
        <v/>
      </c>
      <c r="F47" s="15" t="n"/>
    </row>
    <row r="48">
      <c r="A48" s="18" t="inlineStr">
        <is>
          <t>Novembre</t>
        </is>
      </c>
      <c r="B48" s="13" t="n">
        <v>19250</v>
      </c>
      <c r="C48" s="13" t="n">
        <v>14870</v>
      </c>
      <c r="D48" s="14">
        <f>B48-C48</f>
        <v/>
      </c>
      <c r="E48" s="14">
        <f>E47+D48</f>
        <v/>
      </c>
      <c r="F48" s="15" t="n"/>
    </row>
    <row r="49">
      <c r="A49" s="18" t="inlineStr">
        <is>
          <t>Décembre</t>
        </is>
      </c>
      <c r="B49" s="13" t="n">
        <v>32250</v>
      </c>
      <c r="C49" s="13" t="n">
        <v>16230</v>
      </c>
      <c r="D49" s="14">
        <f>B49-C49</f>
        <v/>
      </c>
      <c r="E49" s="14">
        <f>E48+D49</f>
        <v/>
      </c>
      <c r="F49" s="10" t="inlineStr">
        <is>
          <t>Dons de fin d’année</t>
        </is>
      </c>
    </row>
    <row r="50">
      <c r="A50" s="9" t="inlineStr">
        <is>
          <t>TOTAL de l’année</t>
        </is>
      </c>
      <c r="B50" s="17">
        <f>SUM(B38:B49)</f>
        <v/>
      </c>
      <c r="C50" s="17">
        <f>SUM(C38:C49)</f>
        <v/>
      </c>
      <c r="D50" s="17">
        <f>SUM(D38:D49)</f>
        <v/>
      </c>
    </row>
    <row r="52">
      <c r="A52" s="9" t="inlineStr">
        <is>
          <t>Besoin saisonnier (point le plus bas du solde cumulé)</t>
        </is>
      </c>
      <c r="B52" s="17">
        <f>MAX(0,-MIN(E38:E49))</f>
        <v/>
      </c>
    </row>
    <row r="54">
      <c r="A54" s="4" t="inlineStr">
        <is>
          <t>Saisissez les mois de votre plan de trésorerie, hors investissements et hors projets financés par des fonds dédiés. Le total des charges décaissées doit être proche du total annuel ci-dessus.</t>
        </is>
      </c>
    </row>
    <row r="55">
      <c r="A55" s="4" t="inlineStr">
        <is>
          <t>Besoin saisonnier : de combien la trésorerie descend au plus bas, au cours de l’année, par rapport au solde du 1er janvier. Votre plan de trésorerie sur 12 mois donne ce chiffre.</t>
        </is>
      </c>
    </row>
    <row r="57">
      <c r="A57" s="7" t="inlineStr">
        <is>
          <t>Modèle fourni à titre indicatif, à adapter à votre situation. Ne constitue pas une consultation individualisée. Textes vérifiés le 9 octobre 2026 (loi du 9 décembre 1905, art. 19-2, 21 et 22 ; règlement ANC n° 2018-06). Aucun texte ne fixe un nombre de mois de réserve : les repères proposés sont des repères de praticien.</t>
        </is>
      </c>
    </row>
    <row r="58">
      <c r="A58" s="8" t="inlineStr">
        <is>
          <t>Samuel PETE — Mon Asso Cultuelle — N04 Calcul de la réserve de trésorerie cible et plan pluriannuel — version 2026-10 — monassocultuelle.com</t>
        </is>
      </c>
    </row>
  </sheetData>
  <conditionalFormatting sqref="C34">
    <cfRule type="expression" priority="1" dxfId="0">
      <formula>C34&lt;&gt;"OK"</formula>
    </cfRule>
  </conditionalFormatting>
  <conditionalFormatting sqref="D38:E49">
    <cfRule type="expression" priority="2" dxfId="1">
      <formula>D38&lt;0</formula>
    </cfRule>
  </conditionalFormatting>
  <dataValidations count="1">
    <dataValidation sqref="B10 B11 B12 B13 B14 B15 B16 B17 B18 B19 B20 B21 B22 B23 B24 B25 B26 B27 B28 B29" showDropDown="0" showInputMessage="0" showErrorMessage="0" allowBlank="1" type="list">
      <formula1>"Incompressible,Compressible"</formula1>
    </dataValidation>
  </dataValidations>
  <pageMargins left="0.75" right="0.75" top="1" bottom="1" header="0.5" footer="0.5"/>
  <pageSetup orientation="landscape" fitToHeight="0" fitToWidth="1"/>
  <headerFooter>
    <oddHeader/>
    <oddFooter>&amp;CSamuel PETE — Mon Asso Cultuelle — N04 — monassocultuelle.com</oddFooter>
    <evenHeader/>
    <evenFooter/>
    <firstHeader/>
    <firstFooter/>
  </headerFooter>
</worksheet>
</file>

<file path=xl/worksheets/sheet3.xml><?xml version="1.0" encoding="utf-8"?>
<worksheet xmlns="http://schemas.openxmlformats.org/spreadsheetml/2006/main">
  <sheetPr>
    <outlinePr summaryBelow="1" summaryRight="1"/>
    <pageSetUpPr fitToPage="1"/>
  </sheetPr>
  <dimension ref="A1:F26"/>
  <sheetViews>
    <sheetView showGridLines="0" workbookViewId="0">
      <pane ySplit="6" topLeftCell="A7" activePane="bottomLeft" state="frozen"/>
      <selection pane="bottomLeft" activeCell="A1" sqref="A1"/>
    </sheetView>
  </sheetViews>
  <sheetFormatPr baseColWidth="8" defaultRowHeight="15"/>
  <cols>
    <col width="40" customWidth="1" min="1" max="1"/>
    <col width="50" customWidth="1" min="2" max="2"/>
    <col width="18" customWidth="1" min="3" max="3"/>
    <col width="14" customWidth="1" min="4" max="4"/>
    <col width="18" customWidth="1" min="5" max="5"/>
    <col width="40" customWidth="1" min="6" max="6"/>
  </cols>
  <sheetData>
    <row r="1">
      <c r="A1" s="1" t="inlineStr">
        <is>
          <t>OUTIL N04 · MON ASSO CULTUELLE</t>
        </is>
      </c>
    </row>
    <row r="2">
      <c r="A2" s="2" t="inlineStr">
        <is>
          <t>Risques pesant sur la trésorerie</t>
        </is>
      </c>
    </row>
    <row r="3">
      <c r="A3" s="3" t="inlineStr">
        <is>
          <t>Impact = sommes qui manqueraient sur 12 mois si le risque survenait. Pondération = probabilité, ou part de l’impact que vous voulez couvrir.</t>
        </is>
      </c>
    </row>
    <row r="4">
      <c r="A4" s="4" t="inlineStr">
        <is>
          <t>Légende : cellules jaunes = à remplir ; cellules blanches = calcul automatique ; ligne en gris italique = exemple à effacer.</t>
        </is>
      </c>
    </row>
    <row r="6" ht="30" customHeight="1">
      <c r="A6" s="12" t="inlineStr">
        <is>
          <t>Risque</t>
        </is>
      </c>
      <c r="B6" s="12" t="inlineStr">
        <is>
          <t>Hypothèse retenue</t>
        </is>
      </c>
      <c r="C6" s="12" t="inlineStr">
        <is>
          <t>Impact estimé sur 12 mois</t>
        </is>
      </c>
      <c r="D6" s="12" t="inlineStr">
        <is>
          <t>Pondération</t>
        </is>
      </c>
      <c r="E6" s="12" t="inlineStr">
        <is>
          <t>Montant retenu</t>
        </is>
      </c>
      <c r="F6" s="12" t="inlineStr">
        <is>
          <t>Commentaire</t>
        </is>
      </c>
    </row>
    <row r="7">
      <c r="A7" s="10" t="inlineStr">
        <is>
          <t>Baisse générale des dons</t>
        </is>
      </c>
      <c r="B7" s="10" t="inlineStr">
        <is>
          <t>Dons inférieurs de 10 % pendant 6 mois (199 000 € × 10 % × 6/12)</t>
        </is>
      </c>
      <c r="C7" s="13" t="n">
        <v>9950</v>
      </c>
      <c r="D7" s="21" t="n">
        <v>0.5</v>
      </c>
      <c r="E7" s="14">
        <f>IF(C7="","",N(C7)*N(D7))</f>
        <v/>
      </c>
      <c r="F7" s="10" t="inlineStr">
        <is>
          <t>Conjoncture, départs de membres</t>
        </is>
      </c>
    </row>
    <row r="8">
      <c r="A8" s="10" t="inlineStr">
        <is>
          <t>Départ d’une famille donatrice importante</t>
        </is>
      </c>
      <c r="B8" s="10" t="inlineStr">
        <is>
          <t>Perte de 1 000 € par mois pendant 12 mois</t>
        </is>
      </c>
      <c r="C8" s="13" t="n">
        <v>12000</v>
      </c>
      <c r="D8" s="21" t="n">
        <v>0.25</v>
      </c>
      <c r="E8" s="14">
        <f>IF(C8="","",N(C8)*N(D8))</f>
        <v/>
      </c>
      <c r="F8" s="10" t="inlineStr">
        <is>
          <t>Deux familles représentent 15 % des dons</t>
        </is>
      </c>
    </row>
    <row r="9">
      <c r="A9" s="10" t="inlineStr">
        <is>
          <t>Travaux urgents imprévus</t>
        </is>
      </c>
      <c r="B9" s="10" t="inlineStr">
        <is>
          <t>Fuite de toiture, mise en sécurité électrique</t>
        </is>
      </c>
      <c r="C9" s="13" t="n">
        <v>15000</v>
      </c>
      <c r="D9" s="21" t="n">
        <v>0.4</v>
      </c>
      <c r="E9" s="14">
        <f>IF(C9="","",N(C9)*N(D9))</f>
        <v/>
      </c>
      <c r="F9" s="10" t="inlineStr">
        <is>
          <t>Toiture d’origine</t>
        </is>
      </c>
    </row>
    <row r="10">
      <c r="A10" s="10" t="inlineStr">
        <is>
          <t>Perte de la qualité cultuelle et des reçus fiscaux</t>
        </is>
      </c>
      <c r="B10" s="10" t="inlineStr">
        <is>
          <t>Baisse des dons de 20 % pendant 12 mois en cas de refus ou de retrait</t>
        </is>
      </c>
      <c r="C10" s="13" t="n">
        <v>39800</v>
      </c>
      <c r="D10" s="21" t="n">
        <v>0.05</v>
      </c>
      <c r="E10" s="14">
        <f>IF(C10="","",N(C10)*N(D10))</f>
        <v/>
      </c>
      <c r="F10" s="10" t="inlineStr">
        <is>
          <t>Déclaration à jour : risque faible</t>
        </is>
      </c>
    </row>
    <row r="11">
      <c r="A11" s="15" t="n"/>
      <c r="B11" s="15" t="n"/>
      <c r="C11" s="16" t="n"/>
      <c r="D11" s="22" t="n"/>
      <c r="E11" s="14">
        <f>IF(C11="","",N(C11)*N(D11))</f>
        <v/>
      </c>
      <c r="F11" s="15" t="n"/>
    </row>
    <row r="12">
      <c r="A12" s="15" t="n"/>
      <c r="B12" s="15" t="n"/>
      <c r="C12" s="16" t="n"/>
      <c r="D12" s="22" t="n"/>
      <c r="E12" s="14">
        <f>IF(C12="","",N(C12)*N(D12))</f>
        <v/>
      </c>
      <c r="F12" s="15" t="n"/>
    </row>
    <row r="13">
      <c r="A13" s="15" t="n"/>
      <c r="B13" s="15" t="n"/>
      <c r="C13" s="16" t="n"/>
      <c r="D13" s="22" t="n"/>
      <c r="E13" s="14">
        <f>IF(C13="","",N(C13)*N(D13))</f>
        <v/>
      </c>
      <c r="F13" s="15" t="n"/>
    </row>
    <row r="14">
      <c r="A14" s="15" t="n"/>
      <c r="B14" s="15" t="n"/>
      <c r="C14" s="16" t="n"/>
      <c r="D14" s="22" t="n"/>
      <c r="E14" s="14">
        <f>IF(C14="","",N(C14)*N(D14))</f>
        <v/>
      </c>
      <c r="F14" s="15" t="n"/>
    </row>
    <row r="15">
      <c r="A15" s="15" t="n"/>
      <c r="B15" s="15" t="n"/>
      <c r="C15" s="16" t="n"/>
      <c r="D15" s="22" t="n"/>
      <c r="E15" s="14">
        <f>IF(C15="","",N(C15)*N(D15))</f>
        <v/>
      </c>
      <c r="F15" s="15" t="n"/>
    </row>
    <row r="16">
      <c r="A16" s="15" t="n"/>
      <c r="B16" s="15" t="n"/>
      <c r="C16" s="16" t="n"/>
      <c r="D16" s="22" t="n"/>
      <c r="E16" s="14">
        <f>IF(C16="","",N(C16)*N(D16))</f>
        <v/>
      </c>
      <c r="F16" s="15" t="n"/>
    </row>
    <row r="17">
      <c r="A17" s="15" t="n"/>
      <c r="B17" s="15" t="n"/>
      <c r="C17" s="16" t="n"/>
      <c r="D17" s="22" t="n"/>
      <c r="E17" s="14">
        <f>IF(C17="","",N(C17)*N(D17))</f>
        <v/>
      </c>
      <c r="F17" s="15" t="n"/>
    </row>
    <row r="18">
      <c r="A18" s="15" t="n"/>
      <c r="B18" s="15" t="n"/>
      <c r="C18" s="16" t="n"/>
      <c r="D18" s="22" t="n"/>
      <c r="E18" s="14">
        <f>IF(C18="","",N(C18)*N(D18))</f>
        <v/>
      </c>
      <c r="F18" s="15" t="n"/>
    </row>
    <row r="19">
      <c r="A19" s="9" t="inlineStr">
        <is>
          <t>TOTAL des risques pondérés</t>
        </is>
      </c>
      <c r="C19" s="17">
        <f>SUM(C7:C18)</f>
        <v/>
      </c>
      <c r="E19" s="17">
        <f>SUM(E7:E18)</f>
        <v/>
      </c>
    </row>
    <row r="21">
      <c r="A21" s="4" t="inlineStr">
        <is>
          <t>Pondération (repères de praticien) : 10 % peu probable ; 25 % possible ; 50 % assez probable ; 75 % probable. Saisissez 0,25 ou 25 %.</t>
        </is>
      </c>
    </row>
    <row r="22">
      <c r="A22" s="4" t="inlineStr">
        <is>
          <t>Ne comptez pas deux fois le même risque : le creux de l’été figure déjà dans le besoin saisonnier, et les charges incompressibles dans le socle.</t>
        </is>
      </c>
    </row>
    <row r="23">
      <c r="A23" s="4" t="inlineStr">
        <is>
          <t>Perte de la qualité cultuelle : voir declarationcultuelle.fr. Travaux importants et prévisibles : ce ne sont pas des risques, inscrivez-les dans le plan pluriannuel.</t>
        </is>
      </c>
    </row>
    <row r="25">
      <c r="A25" s="7" t="inlineStr">
        <is>
          <t>Modèle fourni à titre indicatif, à adapter à votre situation. Ne constitue pas une consultation individualisée. Textes vérifiés le 9 octobre 2026 (loi du 9 décembre 1905, art. 19-2, 21 et 22 ; règlement ANC n° 2018-06). Aucun texte ne fixe un nombre de mois de réserve : les repères proposés sont des repères de praticien.</t>
        </is>
      </c>
    </row>
    <row r="26">
      <c r="A26" s="8" t="inlineStr">
        <is>
          <t>Samuel PETE — Mon Asso Cultuelle — N04 Calcul de la réserve de trésorerie cible et plan pluriannuel — version 2026-10 — monassocultuelle.com</t>
        </is>
      </c>
    </row>
  </sheetData>
  <dataValidations count="1">
    <dataValidation sqref="D7 D8 D9 D10 D11 D12 D13 D14 D15 D16 D17 D18" showDropDown="0" showInputMessage="0" showErrorMessage="0" allowBlank="1" type="decimal" operator="between">
      <formula1>0</formula1>
      <formula2>1</formula2>
    </dataValidation>
  </dataValidations>
  <pageMargins left="0.75" right="0.75" top="1" bottom="1" header="0.5" footer="0.5"/>
  <pageSetup orientation="landscape" fitToHeight="0" fitToWidth="1"/>
  <headerFooter>
    <oddHeader/>
    <oddFooter>&amp;CSamuel PETE — Mon Asso Cultuelle — N04 — monassocultuelle.com</oddFooter>
    <evenHeader/>
    <evenFooter/>
    <firstHeader/>
    <firstFooter/>
  </headerFooter>
</worksheet>
</file>

<file path=xl/worksheets/sheet4.xml><?xml version="1.0" encoding="utf-8"?>
<worksheet xmlns="http://schemas.openxmlformats.org/spreadsheetml/2006/main">
  <sheetPr>
    <outlinePr summaryBelow="1" summaryRight="1"/>
    <pageSetUpPr fitToPage="1"/>
  </sheetPr>
  <dimension ref="A1:D23"/>
  <sheetViews>
    <sheetView showGridLines="0" workbookViewId="0">
      <selection activeCell="A1" sqref="A1"/>
    </sheetView>
  </sheetViews>
  <sheetFormatPr baseColWidth="8" defaultRowHeight="15"/>
  <cols>
    <col width="10" customWidth="1" min="1" max="1"/>
    <col width="58" customWidth="1" min="2" max="2"/>
    <col width="20" customWidth="1" min="3" max="3"/>
    <col width="70" customWidth="1" min="4" max="4"/>
  </cols>
  <sheetData>
    <row r="1">
      <c r="A1" s="1" t="inlineStr">
        <is>
          <t>OUTIL N04 · MON ASSO CULTUELLE</t>
        </is>
      </c>
    </row>
    <row r="2">
      <c r="A2" s="2" t="inlineStr">
        <is>
          <t>Calcul de la réserve de trésorerie cible</t>
        </is>
      </c>
    </row>
    <row r="3">
      <c r="A3" s="3" t="inlineStr">
        <is>
          <t>Calcul automatique, sauf le nombre de mois du socle (cellule jaune).</t>
        </is>
      </c>
    </row>
    <row r="4">
      <c r="A4" s="4" t="inlineStr">
        <is>
          <t>Légende : cellules jaunes = à remplir ; cellules blanches = calcul automatique ; ligne en gris italique = exemple à effacer.</t>
        </is>
      </c>
    </row>
    <row r="6" ht="30" customHeight="1">
      <c r="A6" s="12" t="inlineStr">
        <is>
          <t>Étape</t>
        </is>
      </c>
      <c r="B6" s="12" t="inlineStr">
        <is>
          <t>Élément</t>
        </is>
      </c>
      <c r="C6" s="12" t="inlineStr">
        <is>
          <t>Valeur</t>
        </is>
      </c>
      <c r="D6" s="12" t="inlineStr">
        <is>
          <t>Explication</t>
        </is>
      </c>
    </row>
    <row r="7">
      <c r="A7" s="9" t="inlineStr">
        <is>
          <t>1</t>
        </is>
      </c>
      <c r="B7" s="18" t="inlineStr">
        <is>
          <t>Charges décaissables mensuelles moyennes</t>
        </is>
      </c>
      <c r="C7" s="14">
        <f>'Charges décaissables'!$D$30</f>
        <v/>
      </c>
      <c r="D7" s="18" t="inlineStr">
        <is>
          <t>Onglet « Charges décaissables »</t>
        </is>
      </c>
    </row>
    <row r="8">
      <c r="A8" s="9" t="inlineStr">
        <is>
          <t>2</t>
        </is>
      </c>
      <c r="B8" s="18" t="inlineStr">
        <is>
          <t>dont charges incompressibles, par mois</t>
        </is>
      </c>
      <c r="C8" s="14">
        <f>'Charges décaissables'!$D$31</f>
        <v/>
      </c>
      <c r="D8" s="18" t="inlineStr">
        <is>
          <t>Ce que l’association doit payer même en cas de crise</t>
        </is>
      </c>
    </row>
    <row r="9">
      <c r="A9" s="9" t="inlineStr"/>
      <c r="B9" s="18" t="inlineStr">
        <is>
          <t>Part des charges incompressibles</t>
        </is>
      </c>
      <c r="C9" s="19">
        <f>IF(C7=0,0,C8/C7)</f>
        <v/>
      </c>
      <c r="D9" s="18" t="inlineStr"/>
    </row>
    <row r="10">
      <c r="A10" s="9" t="inlineStr">
        <is>
          <t>3</t>
        </is>
      </c>
      <c r="B10" s="18" t="inlineStr">
        <is>
          <t>Nombre de mois de charges incompressibles à couvrir (socle)</t>
        </is>
      </c>
      <c r="C10" s="23" t="n">
        <v>3</v>
      </c>
      <c r="D10" s="18" t="inlineStr">
        <is>
          <t>Repère de praticien : 2 à 6 mois. Le temps de réagir : réunir le conseil, réduire les charges compressibles, lancer un appel aux dons.</t>
        </is>
      </c>
    </row>
    <row r="11">
      <c r="A11" s="9" t="inlineStr"/>
      <c r="B11" s="18" t="inlineStr">
        <is>
          <t>Socle de sécurité</t>
        </is>
      </c>
      <c r="C11" s="14">
        <f>C8*C10</f>
        <v/>
      </c>
      <c r="D11" s="18" t="inlineStr">
        <is>
          <t>Charges incompressibles × nombre de mois</t>
        </is>
      </c>
    </row>
    <row r="12">
      <c r="A12" s="9" t="inlineStr">
        <is>
          <t>4</t>
        </is>
      </c>
      <c r="B12" s="18" t="inlineStr">
        <is>
          <t>Besoin saisonnier</t>
        </is>
      </c>
      <c r="C12" s="14">
        <f>'Charges décaissables'!$B$52</f>
        <v/>
      </c>
      <c r="D12" s="18" t="inlineStr">
        <is>
          <t>Point le plus bas du solde cumulé de l’année (creux de l’été)</t>
        </is>
      </c>
    </row>
    <row r="13">
      <c r="A13" s="9" t="inlineStr">
        <is>
          <t>5</t>
        </is>
      </c>
      <c r="B13" s="18" t="inlineStr">
        <is>
          <t>Risques pondérés</t>
        </is>
      </c>
      <c r="C13" s="14">
        <f>Risques!$E$19</f>
        <v/>
      </c>
      <c r="D13" s="18" t="inlineStr">
        <is>
          <t>Onglet « Risques »</t>
        </is>
      </c>
    </row>
    <row r="14">
      <c r="A14" s="24" t="inlineStr">
        <is>
          <t>→</t>
        </is>
      </c>
      <c r="B14" s="24" t="inlineStr">
        <is>
          <t>RÉSERVE DE TRÉSORERIE CIBLE</t>
        </is>
      </c>
      <c r="C14" s="25">
        <f>C11+C12+C13</f>
        <v/>
      </c>
      <c r="D14" s="26" t="inlineStr">
        <is>
          <t>Socle + besoin saisonnier + risques pondérés</t>
        </is>
      </c>
    </row>
    <row r="15">
      <c r="A15" s="9" t="inlineStr"/>
      <c r="B15" s="9" t="inlineStr">
        <is>
          <t>Réserve cible exprimée en mois de charges décaissables</t>
        </is>
      </c>
      <c r="C15" s="27">
        <f>IF(C7=0,0,C14/C7)</f>
        <v/>
      </c>
      <c r="D15" s="18" t="inlineStr">
        <is>
          <t>Pour comparer d’une année à l’autre</t>
        </is>
      </c>
    </row>
    <row r="16">
      <c r="A16" s="9" t="inlineStr"/>
      <c r="B16" s="18" t="inlineStr">
        <is>
          <t>Appréciation</t>
        </is>
      </c>
      <c r="C16" s="18">
        <f>IF(C7=0,"",IF(C15&lt;2,"Moins de 2 mois : vérifiez qu’aucune charge ni aucun risque n’a été oublié",IF(C15&lt;3,"Entre 2 et 3 mois : cible modeste, à justifier par des dons très réguliers",IF(C15&lt;=6,"Entre 3 et 6 mois : dans la fourchette habituelle (repère de praticien)","Plus de 6 mois : justifiez chaque composante devant le conseil"))))</f>
        <v/>
      </c>
      <c r="D16" s="28" t="n"/>
    </row>
    <row r="18">
      <c r="A18" s="4" t="inlineStr">
        <is>
          <t>Aucun texte ne fixe un nombre de mois de réserve pour une association cultuelle : la cible est une décision de gestion du conseil, à motiver.</t>
        </is>
      </c>
    </row>
    <row r="19">
      <c r="A19" s="4" t="inlineStr">
        <is>
          <t>La réserve cible ne comprend pas les fonds dédiés ni les réserves pour projet : ces sommes ont déjà une destination (onglet « Trésorerie disponible »).</t>
        </is>
      </c>
    </row>
    <row r="20">
      <c r="A20" s="4" t="inlineStr">
        <is>
          <t>Le fonds de réserve de l’article 22 de la loi de 1905 (« suffisant pour assurer les frais et l’entretien du culte ») peut servir de cadre : sa traduction dans les comptes se valide avec l’expert-comptable.</t>
        </is>
      </c>
    </row>
    <row r="22">
      <c r="A22" s="7" t="inlineStr">
        <is>
          <t>Modèle fourni à titre indicatif, à adapter à votre situation. Ne constitue pas une consultation individualisée. Textes vérifiés le 9 octobre 2026 (loi du 9 décembre 1905, art. 19-2, 21 et 22 ; règlement ANC n° 2018-06). Aucun texte ne fixe un nombre de mois de réserve : les repères proposés sont des repères de praticien.</t>
        </is>
      </c>
    </row>
    <row r="23">
      <c r="A23" s="8" t="inlineStr">
        <is>
          <t>Samuel PETE — Mon Asso Cultuelle — N04 Calcul de la réserve de trésorerie cible et plan pluriannuel — version 2026-10 — monassocultuelle.com</t>
        </is>
      </c>
    </row>
  </sheetData>
  <mergeCells count="1">
    <mergeCell ref="C16:D16"/>
  </mergeCells>
  <dataValidations count="1">
    <dataValidation sqref="C10" showDropDown="0" showInputMessage="0" showErrorMessage="0" allowBlank="0" type="decimal" operator="between">
      <formula1>0</formula1>
      <formula2>24</formula2>
    </dataValidation>
  </dataValidations>
  <pageMargins left="0.75" right="0.75" top="1" bottom="1" header="0.5" footer="0.5"/>
  <pageSetup orientation="landscape" fitToHeight="0" fitToWidth="1"/>
  <headerFooter>
    <oddHeader/>
    <oddFooter>&amp;CSamuel PETE — Mon Asso Cultuelle — N04 — monassocultuelle.com</oddFooter>
    <evenHeader/>
    <evenFooter/>
    <firstHeader/>
    <firstFooter/>
  </headerFooter>
</worksheet>
</file>

<file path=xl/worksheets/sheet5.xml><?xml version="1.0" encoding="utf-8"?>
<worksheet xmlns="http://schemas.openxmlformats.org/spreadsheetml/2006/main">
  <sheetPr>
    <outlinePr summaryBelow="1" summaryRight="1"/>
    <pageSetUpPr fitToPage="1"/>
  </sheetPr>
  <dimension ref="A1:C28"/>
  <sheetViews>
    <sheetView showGridLines="0" workbookViewId="0">
      <selection activeCell="A1" sqref="A1"/>
    </sheetView>
  </sheetViews>
  <sheetFormatPr baseColWidth="8" defaultRowHeight="15"/>
  <cols>
    <col width="62" customWidth="1" min="1" max="1"/>
    <col width="20" customWidth="1" min="2" max="2"/>
    <col width="66" customWidth="1" min="3" max="3"/>
  </cols>
  <sheetData>
    <row r="1">
      <c r="A1" s="1" t="inlineStr">
        <is>
          <t>OUTIL N04 · MON ASSO CULTUELLE</t>
        </is>
      </c>
    </row>
    <row r="2">
      <c r="A2" s="2" t="inlineStr">
        <is>
          <t>Trésorerie disponible réelle et écart à la cible</t>
        </is>
      </c>
    </row>
    <row r="3">
      <c r="A3" s="3" t="inlineStr">
        <is>
          <t>Trésorerie – fonds dédiés non encore dépensés – réserves pour projet engagées = ce qui peut réellement servir de réserve.</t>
        </is>
      </c>
    </row>
    <row r="4">
      <c r="A4" s="4" t="inlineStr">
        <is>
          <t>Légende : cellules jaunes = à remplir ; cellules blanches = calcul automatique ; ligne en gris italique = exemple à effacer.</t>
        </is>
      </c>
    </row>
    <row r="6" ht="30" customHeight="1">
      <c r="A6" s="12" t="inlineStr">
        <is>
          <t>Élément</t>
        </is>
      </c>
      <c r="B6" s="12" t="inlineStr">
        <is>
          <t>Montant</t>
        </is>
      </c>
      <c r="C6" s="12" t="inlineStr">
        <is>
          <t>Commentaire</t>
        </is>
      </c>
    </row>
    <row r="7">
      <c r="A7" s="18" t="inlineStr">
        <is>
          <t>Date de référence</t>
        </is>
      </c>
      <c r="B7" s="10" t="inlineStr">
        <is>
          <t>31/12/2027 (prévision)</t>
        </is>
      </c>
      <c r="C7" s="18" t="inlineStr">
        <is>
          <t>Clôture prévue par le budget, ou date du dernier rapprochement bancaire</t>
        </is>
      </c>
    </row>
    <row r="8">
      <c r="A8" s="18" t="inlineStr">
        <is>
          <t>Comptes courants</t>
        </is>
      </c>
      <c r="B8" s="13" t="n">
        <v>6700</v>
      </c>
      <c r="C8" s="18" t="inlineStr">
        <is>
          <t>Soldes rapprochés des relevés</t>
        </is>
      </c>
    </row>
    <row r="9">
      <c r="A9" s="18" t="inlineStr">
        <is>
          <t>Livrets et comptes d’épargne</t>
        </is>
      </c>
      <c r="B9" s="13" t="n">
        <v>54500</v>
      </c>
      <c r="C9" s="18" t="inlineStr">
        <is>
          <t>Disponibles sans pénalité</t>
        </is>
      </c>
    </row>
    <row r="10">
      <c r="A10" s="18" t="inlineStr">
        <is>
          <t>Caisse (espèces)</t>
        </is>
      </c>
      <c r="B10" s="13" t="n">
        <v>500</v>
      </c>
      <c r="C10" s="18" t="inlineStr">
        <is>
          <t>Selon le PV d’inventaire de caisse</t>
        </is>
      </c>
    </row>
    <row r="11">
      <c r="A11" s="9" t="inlineStr">
        <is>
          <t>→ Trésorerie totale</t>
        </is>
      </c>
      <c r="B11" s="17">
        <f>SUM(B8:B10)</f>
        <v/>
      </c>
      <c r="C11" s="18" t="inlineStr"/>
    </row>
    <row r="12">
      <c r="A12" s="18" t="inlineStr">
        <is>
          <t>– Fonds dédiés non encore dépensés</t>
        </is>
      </c>
      <c r="B12" s="13" t="n">
        <v>25000</v>
      </c>
      <c r="C12" s="18" t="inlineStr">
        <is>
          <t>Dons affectés au projet de nouveau lieu de culte (outil E05)</t>
        </is>
      </c>
    </row>
    <row r="13">
      <c r="A13" s="18" t="inlineStr">
        <is>
          <t>– Réserves pour projet engagées</t>
        </is>
      </c>
      <c r="B13" s="13" t="n">
        <v>0</v>
      </c>
      <c r="C13" s="18" t="inlineStr">
        <is>
          <t>Aucune dans l’exemple (outil E20)</t>
        </is>
      </c>
    </row>
    <row r="14">
      <c r="A14" s="18" t="inlineStr">
        <is>
          <t>– Autres sommes déjà dues (facultatif)</t>
        </is>
      </c>
      <c r="B14" s="13" t="n">
        <v>0</v>
      </c>
      <c r="C14" s="18" t="inlineStr">
        <is>
          <t>Dettes à payer dans le mois : cotisations du trimestre, factures reçues</t>
        </is>
      </c>
    </row>
    <row r="15">
      <c r="A15" s="9" t="inlineStr">
        <is>
          <t>→ Trésorerie disponible réelle</t>
        </is>
      </c>
      <c r="B15" s="17">
        <f>B11-B12-B13-B14</f>
        <v/>
      </c>
      <c r="C15" s="18" t="inlineStr"/>
    </row>
    <row r="16">
      <c r="A16" s="18" t="inlineStr">
        <is>
          <t>Réserve de trésorerie cible</t>
        </is>
      </c>
      <c r="B16" s="14">
        <f>'Réserve cible'!$C$14</f>
        <v/>
      </c>
      <c r="C16" s="18" t="inlineStr">
        <is>
          <t>Onglet « Réserve cible »</t>
        </is>
      </c>
    </row>
    <row r="17">
      <c r="A17" s="9" t="inlineStr">
        <is>
          <t>Écart (+ excédent / – manque)</t>
        </is>
      </c>
      <c r="B17" s="17">
        <f>B15-B16</f>
        <v/>
      </c>
      <c r="C17" s="18" t="inlineStr"/>
    </row>
    <row r="18">
      <c r="A18" s="18" t="inlineStr">
        <is>
          <t>Écart exprimé en mois de charges décaissables</t>
        </is>
      </c>
      <c r="B18" s="29">
        <f>IF('Réserve cible'!$C$7=0,0,B17/'Réserve cible'!$C$7)</f>
        <v/>
      </c>
      <c r="C18" s="18" t="inlineStr"/>
    </row>
    <row r="19">
      <c r="A19" s="18" t="inlineStr">
        <is>
          <t>Trésorerie disponible en mois de charges décaissables</t>
        </is>
      </c>
      <c r="B19" s="29">
        <f>IF('Réserve cible'!$C$7=0,0,B15/'Réserve cible'!$C$7)</f>
        <v/>
      </c>
      <c r="C19" s="18" t="inlineStr"/>
    </row>
    <row r="20">
      <c r="A20" s="18" t="inlineStr">
        <is>
          <t>La trésorerie couvre-t-elle les fonds dédiés ?</t>
        </is>
      </c>
      <c r="B20" s="18">
        <f>IF(B11&gt;=B12,"Oui","Non : manque "&amp;TEXT(B12-B11,"# ##0")&amp;" € — à traiter sans délai")</f>
        <v/>
      </c>
      <c r="C20" s="18" t="inlineStr">
        <is>
          <t>Règle de bonne gestion : à tout moment de l’année</t>
        </is>
      </c>
    </row>
    <row r="21">
      <c r="A21" s="9" t="inlineStr">
        <is>
          <t>Verdict</t>
        </is>
      </c>
      <c r="B21" s="9">
        <f>IF(B11&lt;B12,"Alerte : les dons affectés ne sont plus couverts par la trésorerie",IF(B17&lt;0,"Réserve à reconstituer : il manque "&amp;TEXT(-B17,"# ##0")&amp;" €",IF(B15&gt;2*B16,"Réserve supérieure au double de la cible : définir un projet ou une affectation","Réserve cible atteinte")))</f>
        <v/>
      </c>
      <c r="C21" s="18" t="inlineStr"/>
    </row>
    <row r="23">
      <c r="A23" s="4" t="inlineStr">
        <is>
          <t>Fonds dédiés non encore dépensés : solde des comptes 19x à la clôture, augmenté des dons affectés reçus depuis et diminué des dépenses du projet.</t>
        </is>
      </c>
    </row>
    <row r="24">
      <c r="A24" s="4" t="inlineStr">
        <is>
          <t>Employer à d’autres fins des dons affectés pourrait relever de l’abus de confiance (code pénal, art. 314-1) : la trésorerie doit les couvrir en permanence.</t>
        </is>
      </c>
    </row>
    <row r="25">
      <c r="A25" s="4" t="inlineStr">
        <is>
          <t>Réserves pour projet engagées : réserves votées par l’assemblée générale (compte 1068) pour un projet décidé dont la dépense reste à faire.</t>
        </is>
      </c>
    </row>
    <row r="27">
      <c r="A27" s="7" t="inlineStr">
        <is>
          <t>Modèle fourni à titre indicatif, à adapter à votre situation. Ne constitue pas une consultation individualisée. Textes vérifiés le 9 octobre 2026 (loi du 9 décembre 1905, art. 19-2, 21 et 22 ; règlement ANC n° 2018-06). Aucun texte ne fixe un nombre de mois de réserve : les repères proposés sont des repères de praticien.</t>
        </is>
      </c>
    </row>
    <row r="28">
      <c r="A28" s="8" t="inlineStr">
        <is>
          <t>Samuel PETE — Mon Asso Cultuelle — N04 Calcul de la réserve de trésorerie cible et plan pluriannuel — version 2026-10 — monassocultuelle.com</t>
        </is>
      </c>
    </row>
  </sheetData>
  <conditionalFormatting sqref="B17">
    <cfRule type="expression" priority="1" dxfId="2">
      <formula>B17&lt;0</formula>
    </cfRule>
    <cfRule type="expression" priority="2" dxfId="3">
      <formula>B17&gt;=0</formula>
    </cfRule>
  </conditionalFormatting>
  <conditionalFormatting sqref="B20">
    <cfRule type="expression" priority="3" dxfId="2">
      <formula>LEFT(B20,3)="Non"</formula>
    </cfRule>
  </conditionalFormatting>
  <conditionalFormatting sqref="B21">
    <cfRule type="expression" priority="4" dxfId="4">
      <formula>LEFT(B21,7)&lt;&gt;"Réserve"</formula>
    </cfRule>
    <cfRule type="expression" priority="5" dxfId="0">
      <formula>LEFT(B21,6)="Alerte"</formula>
    </cfRule>
  </conditionalFormatting>
  <pageMargins left="0.75" right="0.75" top="1" bottom="1" header="0.5" footer="0.5"/>
  <pageSetup orientation="landscape" fitToHeight="0" fitToWidth="1"/>
  <headerFooter>
    <oddHeader/>
    <oddFooter>&amp;CSamuel PETE — Mon Asso Cultuelle — N04 — monassocultuelle.com</oddFooter>
    <evenHeader/>
    <evenFooter/>
    <firstHeader/>
    <firstFooter/>
  </headerFooter>
</worksheet>
</file>

<file path=xl/worksheets/sheet6.xml><?xml version="1.0" encoding="utf-8"?>
<worksheet xmlns="http://schemas.openxmlformats.org/spreadsheetml/2006/main">
  <sheetPr>
    <outlinePr summaryBelow="1" summaryRight="1"/>
    <pageSetUpPr fitToPage="1"/>
  </sheetPr>
  <dimension ref="A1:H74"/>
  <sheetViews>
    <sheetView showGridLines="0" workbookViewId="0">
      <pane xSplit="1" ySplit="15" topLeftCell="B16" activePane="bottomRight" state="frozen"/>
      <selection pane="topRight"/>
      <selection pane="bottomLeft"/>
      <selection pane="bottomRight" activeCell="A1" sqref="A1"/>
    </sheetView>
  </sheetViews>
  <sheetFormatPr baseColWidth="8" defaultRowHeight="15"/>
  <cols>
    <col width="52" customWidth="1" min="1" max="1"/>
    <col width="34" customWidth="1" min="2" max="2"/>
    <col width="16" customWidth="1" min="3" max="3"/>
    <col width="18" customWidth="1" min="4" max="4"/>
    <col width="16" customWidth="1" min="5" max="5"/>
    <col width="16" customWidth="1" min="6" max="6"/>
    <col width="16" customWidth="1" min="7" max="7"/>
    <col width="34" customWidth="1" min="8" max="8"/>
  </cols>
  <sheetData>
    <row r="1">
      <c r="A1" s="1" t="inlineStr">
        <is>
          <t>OUTIL N04 · MON ASSO CULTUELLE</t>
        </is>
      </c>
    </row>
    <row r="2">
      <c r="A2" s="2" t="inlineStr">
        <is>
          <t>Plan pluriannuel de financement et d’investissement 2027-2031</t>
        </is>
      </c>
    </row>
    <row r="3">
      <c r="A3" s="3" t="inlineStr">
        <is>
          <t>Hypothèses, investissements prévus et trajectoire de la réserve. Montants en euros.</t>
        </is>
      </c>
    </row>
    <row r="4">
      <c r="A4" s="4" t="inlineStr">
        <is>
          <t>Légende : cellules jaunes = à remplir ; cellules blanches = calcul automatique ; ligne en gris italique = exemple à effacer.</t>
        </is>
      </c>
    </row>
    <row r="6">
      <c r="A6" s="20" t="inlineStr">
        <is>
          <t>Hypothèses</t>
        </is>
      </c>
    </row>
    <row r="7">
      <c r="A7" s="18" t="inlineStr">
        <is>
          <t>Ressources courantes encaissées la première année</t>
        </is>
      </c>
      <c r="B7" s="14">
        <f>'Charges décaissables'!$B$50</f>
        <v/>
      </c>
    </row>
    <row r="8">
      <c r="A8" s="18" t="inlineStr">
        <is>
          <t>Évolution annuelle des ressources courantes</t>
        </is>
      </c>
      <c r="B8" s="30" t="n">
        <v>0.015</v>
      </c>
    </row>
    <row r="9">
      <c r="A9" s="18" t="inlineStr">
        <is>
          <t>Charges décaissables courantes la première année</t>
        </is>
      </c>
      <c r="B9" s="14">
        <f>'Charges décaissables'!$C$30</f>
        <v/>
      </c>
    </row>
    <row r="10">
      <c r="A10" s="18" t="inlineStr">
        <is>
          <t>Évolution annuelle des charges décaissables</t>
        </is>
      </c>
      <c r="B10" s="30" t="n">
        <v>0.02</v>
      </c>
    </row>
    <row r="11">
      <c r="A11" s="18" t="inlineStr">
        <is>
          <t>Trésorerie totale au 1er janvier 2027</t>
        </is>
      </c>
      <c r="B11" s="13" t="n">
        <v>95000</v>
      </c>
    </row>
    <row r="12">
      <c r="A12" s="18" t="inlineStr">
        <is>
          <t>dont sommes affectées à cette date (fonds dédiés, réserves pour projet)</t>
        </is>
      </c>
      <c r="B12" s="13" t="n">
        <v>25000</v>
      </c>
    </row>
    <row r="14">
      <c r="A14" s="20" t="inlineStr">
        <is>
          <t>Investissements prévus et leur financement</t>
        </is>
      </c>
    </row>
    <row r="15" ht="58" customHeight="1">
      <c r="A15" s="12" t="inlineStr">
        <is>
          <t>Investissement</t>
        </is>
      </c>
      <c r="B15" s="12" t="inlineStr">
        <is>
          <t>Commentaire</t>
        </is>
      </c>
      <c r="C15" s="12" t="inlineStr">
        <is>
          <t>Année</t>
        </is>
      </c>
      <c r="D15" s="12" t="inlineStr">
        <is>
          <t>Montant</t>
        </is>
      </c>
      <c r="E15" s="12" t="inlineStr">
        <is>
          <t>Payé par des sommes affectées (fonds dédiés, réserve pour projet)</t>
        </is>
      </c>
      <c r="F15" s="12" t="inlineStr">
        <is>
          <t>Emprunt nouveau</t>
        </is>
      </c>
      <c r="G15" s="12" t="inlineStr">
        <is>
          <t>Aide d’une union ou d’un autre organisme</t>
        </is>
      </c>
      <c r="H15" s="12" t="inlineStr">
        <is>
          <t>Autofinancement (calcul)</t>
        </is>
      </c>
    </row>
    <row r="16">
      <c r="A16" s="10" t="inlineStr">
        <is>
          <t>Remplacement du chauffage du lieu de culte</t>
        </is>
      </c>
      <c r="B16" s="10" t="inlineStr">
        <is>
          <t>Payé en avril</t>
        </is>
      </c>
      <c r="C16" s="11" t="n">
        <v>2027</v>
      </c>
      <c r="D16" s="13" t="n">
        <v>15000</v>
      </c>
      <c r="E16" s="13" t="n">
        <v>0</v>
      </c>
      <c r="F16" s="13" t="n">
        <v>0</v>
      </c>
      <c r="G16" s="13" t="n">
        <v>0</v>
      </c>
      <c r="H16" s="14">
        <f>IF(D16="","",N(D16)-N(E16)-N(F16)-N(G16))</f>
        <v/>
      </c>
    </row>
    <row r="17">
      <c r="A17" s="10" t="inlineStr">
        <is>
          <t>Rénovation de la salle de culte</t>
        </is>
      </c>
      <c r="B17" s="10" t="inlineStr">
        <is>
          <t>Travaux d’été, payés en juillet-août</t>
        </is>
      </c>
      <c r="C17" s="11" t="n">
        <v>2027</v>
      </c>
      <c r="D17" s="13" t="n">
        <v>35000</v>
      </c>
      <c r="E17" s="13" t="n">
        <v>0</v>
      </c>
      <c r="F17" s="13" t="n">
        <v>0</v>
      </c>
      <c r="G17" s="13" t="n">
        <v>0</v>
      </c>
      <c r="H17" s="14">
        <f>IF(D17="","",N(D17)-N(E17)-N(F17)-N(G17))</f>
        <v/>
      </c>
    </row>
    <row r="18">
      <c r="A18" s="10" t="inlineStr">
        <is>
          <t>Aménagement du nouveau lieu de culte (quartier Nord)</t>
        </is>
      </c>
      <c r="B18" s="10" t="inlineStr">
        <is>
          <t>Fonds dédiés existants + collecte 2028-2029</t>
        </is>
      </c>
      <c r="C18" s="11" t="n">
        <v>2029</v>
      </c>
      <c r="D18" s="13" t="n">
        <v>60000</v>
      </c>
      <c r="E18" s="13" t="n">
        <v>50000</v>
      </c>
      <c r="F18" s="13" t="n">
        <v>0</v>
      </c>
      <c r="G18" s="13" t="n">
        <v>10000</v>
      </c>
      <c r="H18" s="14">
        <f>IF(D18="","",N(D18)-N(E18)-N(F18)-N(G18))</f>
        <v/>
      </c>
    </row>
    <row r="19">
      <c r="A19" s="10" t="inlineStr">
        <is>
          <t>Réfection de la toiture</t>
        </is>
      </c>
      <c r="B19" s="10" t="inlineStr">
        <is>
          <t>Emprunt sur 5 ans, 1re échéance en 2031</t>
        </is>
      </c>
      <c r="C19" s="11" t="n">
        <v>2030</v>
      </c>
      <c r="D19" s="13" t="n">
        <v>40000</v>
      </c>
      <c r="E19" s="13" t="n">
        <v>0</v>
      </c>
      <c r="F19" s="13" t="n">
        <v>25000</v>
      </c>
      <c r="G19" s="13" t="n">
        <v>0</v>
      </c>
      <c r="H19" s="14">
        <f>IF(D19="","",N(D19)-N(E19)-N(F19)-N(G19))</f>
        <v/>
      </c>
    </row>
    <row r="20">
      <c r="A20" s="10" t="inlineStr">
        <is>
          <t>Équipement audio-vidéo des cultes</t>
        </is>
      </c>
      <c r="B20" s="10" t="inlineStr"/>
      <c r="C20" s="11" t="n">
        <v>2031</v>
      </c>
      <c r="D20" s="13" t="n">
        <v>8000</v>
      </c>
      <c r="E20" s="13" t="n">
        <v>0</v>
      </c>
      <c r="F20" s="13" t="n">
        <v>0</v>
      </c>
      <c r="G20" s="13" t="n">
        <v>0</v>
      </c>
      <c r="H20" s="14">
        <f>IF(D20="","",N(D20)-N(E20)-N(F20)-N(G20))</f>
        <v/>
      </c>
    </row>
    <row r="21">
      <c r="A21" s="15" t="n"/>
      <c r="B21" s="15" t="n"/>
      <c r="C21" s="31" t="n"/>
      <c r="D21" s="16" t="n"/>
      <c r="E21" s="16" t="n"/>
      <c r="F21" s="16" t="n"/>
      <c r="G21" s="16" t="n"/>
      <c r="H21" s="14">
        <f>IF(D21="","",N(D21)-N(E21)-N(F21)-N(G21))</f>
        <v/>
      </c>
    </row>
    <row r="22">
      <c r="A22" s="15" t="n"/>
      <c r="B22" s="15" t="n"/>
      <c r="C22" s="31" t="n"/>
      <c r="D22" s="16" t="n"/>
      <c r="E22" s="16" t="n"/>
      <c r="F22" s="16" t="n"/>
      <c r="G22" s="16" t="n"/>
      <c r="H22" s="14">
        <f>IF(D22="","",N(D22)-N(E22)-N(F22)-N(G22))</f>
        <v/>
      </c>
    </row>
    <row r="23">
      <c r="A23" s="15" t="n"/>
      <c r="B23" s="15" t="n"/>
      <c r="C23" s="31" t="n"/>
      <c r="D23" s="16" t="n"/>
      <c r="E23" s="16" t="n"/>
      <c r="F23" s="16" t="n"/>
      <c r="G23" s="16" t="n"/>
      <c r="H23" s="14">
        <f>IF(D23="","",N(D23)-N(E23)-N(F23)-N(G23))</f>
        <v/>
      </c>
    </row>
    <row r="24">
      <c r="A24" s="15" t="n"/>
      <c r="B24" s="15" t="n"/>
      <c r="C24" s="31" t="n"/>
      <c r="D24" s="16" t="n"/>
      <c r="E24" s="16" t="n"/>
      <c r="F24" s="16" t="n"/>
      <c r="G24" s="16" t="n"/>
      <c r="H24" s="14">
        <f>IF(D24="","",N(D24)-N(E24)-N(F24)-N(G24))</f>
        <v/>
      </c>
    </row>
    <row r="25">
      <c r="A25" s="15" t="n"/>
      <c r="B25" s="15" t="n"/>
      <c r="C25" s="31" t="n"/>
      <c r="D25" s="16" t="n"/>
      <c r="E25" s="16" t="n"/>
      <c r="F25" s="16" t="n"/>
      <c r="G25" s="16" t="n"/>
      <c r="H25" s="14">
        <f>IF(D25="","",N(D25)-N(E25)-N(F25)-N(G25))</f>
        <v/>
      </c>
    </row>
    <row r="26">
      <c r="A26" s="15" t="n"/>
      <c r="B26" s="15" t="n"/>
      <c r="C26" s="31" t="n"/>
      <c r="D26" s="16" t="n"/>
      <c r="E26" s="16" t="n"/>
      <c r="F26" s="16" t="n"/>
      <c r="G26" s="16" t="n"/>
      <c r="H26" s="14">
        <f>IF(D26="","",N(D26)-N(E26)-N(F26)-N(G26))</f>
        <v/>
      </c>
    </row>
    <row r="27">
      <c r="A27" s="15" t="n"/>
      <c r="B27" s="15" t="n"/>
      <c r="C27" s="31" t="n"/>
      <c r="D27" s="16" t="n"/>
      <c r="E27" s="16" t="n"/>
      <c r="F27" s="16" t="n"/>
      <c r="G27" s="16" t="n"/>
      <c r="H27" s="14">
        <f>IF(D27="","",N(D27)-N(E27)-N(F27)-N(G27))</f>
        <v/>
      </c>
    </row>
    <row r="28">
      <c r="A28" s="9" t="inlineStr">
        <is>
          <t>TOTAL</t>
        </is>
      </c>
      <c r="D28" s="17">
        <f>SUM(D16:D27)</f>
        <v/>
      </c>
      <c r="E28" s="17">
        <f>SUM(E16:E27)</f>
        <v/>
      </c>
      <c r="F28" s="17">
        <f>SUM(F16:F27)</f>
        <v/>
      </c>
      <c r="G28" s="17">
        <f>SUM(G16:G27)</f>
        <v/>
      </c>
      <c r="H28" s="17">
        <f>SUM(H16:H27)</f>
        <v/>
      </c>
    </row>
    <row r="30">
      <c r="A30" s="20" t="inlineStr">
        <is>
          <t>Trajectoire de la trésorerie et de la réserve</t>
        </is>
      </c>
    </row>
    <row r="31" ht="30" customHeight="1">
      <c r="A31" s="12" t="inlineStr">
        <is>
          <t>Ligne</t>
        </is>
      </c>
      <c r="B31" s="12" t="inlineStr">
        <is>
          <t>2027</t>
        </is>
      </c>
      <c r="C31" s="12" t="inlineStr">
        <is>
          <t>2028</t>
        </is>
      </c>
      <c r="D31" s="12" t="inlineStr">
        <is>
          <t>2029</t>
        </is>
      </c>
      <c r="E31" s="12" t="inlineStr">
        <is>
          <t>2030</t>
        </is>
      </c>
      <c r="F31" s="12" t="inlineStr">
        <is>
          <t>2031</t>
        </is>
      </c>
      <c r="G31" s="12" t="inlineStr"/>
      <c r="H31" s="12" t="inlineStr">
        <is>
          <t>Explication</t>
        </is>
      </c>
    </row>
    <row r="32">
      <c r="A32" s="18" t="inlineStr">
        <is>
          <t>Trésorerie au 1er janvier</t>
        </is>
      </c>
      <c r="B32" s="14">
        <f>$B$11</f>
        <v/>
      </c>
      <c r="C32" s="14">
        <f>B41</f>
        <v/>
      </c>
      <c r="D32" s="14">
        <f>C41</f>
        <v/>
      </c>
      <c r="E32" s="14">
        <f>D41</f>
        <v/>
      </c>
      <c r="F32" s="14">
        <f>E41</f>
        <v/>
      </c>
      <c r="H32" s="32" t="inlineStr">
        <is>
          <t>2027 : hypothèse ci-dessus ; ensuite, trésorerie au 31 décembre de l’année précédente</t>
        </is>
      </c>
    </row>
    <row r="33">
      <c r="A33" s="18" t="inlineStr">
        <is>
          <t>+ Ressources courantes encaissées</t>
        </is>
      </c>
      <c r="B33" s="14">
        <f>$B$7*(1+$B$8)^0</f>
        <v/>
      </c>
      <c r="C33" s="14">
        <f>$B$7*(1+$B$8)^1</f>
        <v/>
      </c>
      <c r="D33" s="14">
        <f>$B$7*(1+$B$8)^2</f>
        <v/>
      </c>
      <c r="E33" s="14">
        <f>$B$7*(1+$B$8)^3</f>
        <v/>
      </c>
      <c r="F33" s="14">
        <f>$B$7*(1+$B$8)^4</f>
        <v/>
      </c>
    </row>
    <row r="34">
      <c r="A34" s="18" t="inlineStr">
        <is>
          <t>– Charges décaissables courantes</t>
        </is>
      </c>
      <c r="B34" s="14">
        <f>$B$9*(1+$B$10)^0</f>
        <v/>
      </c>
      <c r="C34" s="14">
        <f>$B$9*(1+$B$10)^1</f>
        <v/>
      </c>
      <c r="D34" s="14">
        <f>$B$9*(1+$B$10)^2</f>
        <v/>
      </c>
      <c r="E34" s="14">
        <f>$B$9*(1+$B$10)^3</f>
        <v/>
      </c>
      <c r="F34" s="14">
        <f>$B$9*(1+$B$10)^4</f>
        <v/>
      </c>
    </row>
    <row r="35">
      <c r="A35" s="18" t="inlineStr">
        <is>
          <t>→ Excédent de trésorerie courant</t>
        </is>
      </c>
      <c r="B35" s="14">
        <f>B33-B34</f>
        <v/>
      </c>
      <c r="C35" s="14">
        <f>C33-C34</f>
        <v/>
      </c>
      <c r="D35" s="14">
        <f>D33-D34</f>
        <v/>
      </c>
      <c r="E35" s="14">
        <f>E33-E34</f>
        <v/>
      </c>
      <c r="F35" s="14">
        <f>F33-F34</f>
        <v/>
      </c>
      <c r="H35" s="32" t="inlineStr">
        <is>
          <t>Ressources courantes – charges décaissables (dont échéances de l’emprunt existant)</t>
        </is>
      </c>
    </row>
    <row r="36">
      <c r="A36" s="18" t="inlineStr">
        <is>
          <t>+ Dons affectés collectés pour un projet (à saisir)</t>
        </is>
      </c>
      <c r="B36" s="13" t="n">
        <v>0</v>
      </c>
      <c r="C36" s="13" t="n">
        <v>15000</v>
      </c>
      <c r="D36" s="13" t="n">
        <v>10000</v>
      </c>
      <c r="E36" s="13" t="n">
        <v>0</v>
      </c>
      <c r="F36" s="13" t="n">
        <v>0</v>
      </c>
      <c r="H36" s="32" t="inlineStr">
        <is>
          <t>Appel aux dons pour un projet défini : ces sommes restent affectées</t>
        </is>
      </c>
    </row>
    <row r="37">
      <c r="A37" s="18" t="inlineStr">
        <is>
          <t>+ Emprunts nouveaux</t>
        </is>
      </c>
      <c r="B37" s="14">
        <f>SUMIF($C$16:$C$27,2027,$F$16:$F$27)</f>
        <v/>
      </c>
      <c r="C37" s="14">
        <f>SUMIF($C$16:$C$27,2028,$F$16:$F$27)</f>
        <v/>
      </c>
      <c r="D37" s="14">
        <f>SUMIF($C$16:$C$27,2029,$F$16:$F$27)</f>
        <v/>
      </c>
      <c r="E37" s="14">
        <f>SUMIF($C$16:$C$27,2030,$F$16:$F$27)</f>
        <v/>
      </c>
      <c r="F37" s="14">
        <f>SUMIF($C$16:$C$27,2031,$F$16:$F$27)</f>
        <v/>
      </c>
    </row>
    <row r="38">
      <c r="A38" s="18" t="inlineStr">
        <is>
          <t>+ Aides d’une union ou d’un autre organisme</t>
        </is>
      </c>
      <c r="B38" s="14">
        <f>SUMIF($C$16:$C$27,2027,$G$16:$G$27)</f>
        <v/>
      </c>
      <c r="C38" s="14">
        <f>SUMIF($C$16:$C$27,2028,$G$16:$G$27)</f>
        <v/>
      </c>
      <c r="D38" s="14">
        <f>SUMIF($C$16:$C$27,2029,$G$16:$G$27)</f>
        <v/>
      </c>
      <c r="E38" s="14">
        <f>SUMIF($C$16:$C$27,2030,$G$16:$G$27)</f>
        <v/>
      </c>
      <c r="F38" s="14">
        <f>SUMIF($C$16:$C$27,2031,$G$16:$G$27)</f>
        <v/>
      </c>
    </row>
    <row r="39">
      <c r="A39" s="18" t="inlineStr">
        <is>
          <t>– Investissements payés</t>
        </is>
      </c>
      <c r="B39" s="14">
        <f>SUMIF($C$16:$C$27,2027,$D$16:$D$27)</f>
        <v/>
      </c>
      <c r="C39" s="14">
        <f>SUMIF($C$16:$C$27,2028,$D$16:$D$27)</f>
        <v/>
      </c>
      <c r="D39" s="14">
        <f>SUMIF($C$16:$C$27,2029,$D$16:$D$27)</f>
        <v/>
      </c>
      <c r="E39" s="14">
        <f>SUMIF($C$16:$C$27,2030,$D$16:$D$27)</f>
        <v/>
      </c>
      <c r="F39" s="14">
        <f>SUMIF($C$16:$C$27,2031,$D$16:$D$27)</f>
        <v/>
      </c>
    </row>
    <row r="40">
      <c r="A40" s="18" t="inlineStr">
        <is>
          <t>– Remboursement des nouveaux emprunts (à saisir)</t>
        </is>
      </c>
      <c r="B40" s="13" t="n">
        <v>0</v>
      </c>
      <c r="C40" s="13" t="n">
        <v>0</v>
      </c>
      <c r="D40" s="13" t="n">
        <v>0</v>
      </c>
      <c r="E40" s="13" t="n">
        <v>0</v>
      </c>
      <c r="F40" s="13" t="n">
        <v>5500</v>
      </c>
    </row>
    <row r="41">
      <c r="A41" s="24" t="inlineStr">
        <is>
          <t>→ Trésorerie au 31 décembre</t>
        </is>
      </c>
      <c r="B41" s="25">
        <f>B32+B35+B36+B37+B38-B39-B40</f>
        <v/>
      </c>
      <c r="C41" s="25">
        <f>C32+C35+C36+C37+C38-C39-C40</f>
        <v/>
      </c>
      <c r="D41" s="25">
        <f>D32+D35+D36+D37+D38-D39-D40</f>
        <v/>
      </c>
      <c r="E41" s="25">
        <f>E32+E35+E36+E37+E38-E39-E40</f>
        <v/>
      </c>
      <c r="F41" s="25">
        <f>F32+F35+F36+F37+F38-F39-F40</f>
        <v/>
      </c>
    </row>
    <row r="42">
      <c r="A42" s="18" t="inlineStr">
        <is>
          <t>Sommes affectées restant à employer au 1er janvier</t>
        </is>
      </c>
      <c r="B42" s="14">
        <f>$B$12</f>
        <v/>
      </c>
      <c r="C42" s="14">
        <f>B43</f>
        <v/>
      </c>
      <c r="D42" s="14">
        <f>C43</f>
        <v/>
      </c>
      <c r="E42" s="14">
        <f>D43</f>
        <v/>
      </c>
      <c r="F42" s="14">
        <f>E43</f>
        <v/>
      </c>
    </row>
    <row r="43">
      <c r="A43" s="18" t="inlineStr">
        <is>
          <t>Sommes affectées restant à employer au 31 décembre</t>
        </is>
      </c>
      <c r="B43" s="14">
        <f>B42+B36-SUMIF($C$16:$C$27,2027,$E$16:$E$27)</f>
        <v/>
      </c>
      <c r="C43" s="14">
        <f>C42+C36-SUMIF($C$16:$C$27,2028,$E$16:$E$27)</f>
        <v/>
      </c>
      <c r="D43" s="14">
        <f>D42+D36-SUMIF($C$16:$C$27,2029,$E$16:$E$27)</f>
        <v/>
      </c>
      <c r="E43" s="14">
        <f>E42+E36-SUMIF($C$16:$C$27,2030,$E$16:$E$27)</f>
        <v/>
      </c>
      <c r="F43" s="14">
        <f>F42+F36-SUMIF($C$16:$C$27,2031,$E$16:$E$27)</f>
        <v/>
      </c>
      <c r="H43" s="32" t="inlineStr">
        <is>
          <t>Fonds dédiés et réserves pour projet non encore employés : à exclure de la réserve</t>
        </is>
      </c>
    </row>
    <row r="44">
      <c r="A44" s="24" t="inlineStr">
        <is>
          <t>→ Trésorerie disponible au 31 décembre</t>
        </is>
      </c>
      <c r="B44" s="25">
        <f>B41-B43</f>
        <v/>
      </c>
      <c r="C44" s="25">
        <f>C41-C43</f>
        <v/>
      </c>
      <c r="D44" s="25">
        <f>D41-D43</f>
        <v/>
      </c>
      <c r="E44" s="25">
        <f>E41-E43</f>
        <v/>
      </c>
      <c r="F44" s="25">
        <f>F41-F43</f>
        <v/>
      </c>
    </row>
    <row r="45">
      <c r="A45" s="18" t="inlineStr">
        <is>
          <t>Réserve cible de l’année</t>
        </is>
      </c>
      <c r="B45" s="14">
        <f>'Réserve cible'!$C$14*(1+$B$10)^0</f>
        <v/>
      </c>
      <c r="C45" s="14">
        <f>'Réserve cible'!$C$14*(1+$B$10)^1</f>
        <v/>
      </c>
      <c r="D45" s="14">
        <f>'Réserve cible'!$C$14*(1+$B$10)^2</f>
        <v/>
      </c>
      <c r="E45" s="14">
        <f>'Réserve cible'!$C$14*(1+$B$10)^3</f>
        <v/>
      </c>
      <c r="F45" s="14">
        <f>'Réserve cible'!$C$14*(1+$B$10)^4</f>
        <v/>
      </c>
      <c r="H45" s="32" t="inlineStr">
        <is>
          <t>Réserve cible actualisée au rythme des charges</t>
        </is>
      </c>
    </row>
    <row r="46">
      <c r="A46" s="9" t="inlineStr">
        <is>
          <t>Écart (+ excédent / – manque)</t>
        </is>
      </c>
      <c r="B46" s="17">
        <f>B44-B45</f>
        <v/>
      </c>
      <c r="C46" s="17">
        <f>C44-C45</f>
        <v/>
      </c>
      <c r="D46" s="17">
        <f>D44-D45</f>
        <v/>
      </c>
      <c r="E46" s="17">
        <f>E44-E45</f>
        <v/>
      </c>
      <c r="F46" s="17">
        <f>F44-F45</f>
        <v/>
      </c>
    </row>
    <row r="47">
      <c r="A47" s="18" t="inlineStr">
        <is>
          <t>Trésorerie disponible en mois de charges</t>
        </is>
      </c>
      <c r="B47" s="29">
        <f>IF(B34=0,0,B44/(B34/12))</f>
        <v/>
      </c>
      <c r="C47" s="29">
        <f>IF(C34=0,0,C44/(C34/12))</f>
        <v/>
      </c>
      <c r="D47" s="29">
        <f>IF(D34=0,0,D44/(D34/12))</f>
        <v/>
      </c>
      <c r="E47" s="29">
        <f>IF(E34=0,0,E44/(E34/12))</f>
        <v/>
      </c>
      <c r="F47" s="29">
        <f>IF(F34=0,0,F44/(F34/12))</f>
        <v/>
      </c>
    </row>
    <row r="48">
      <c r="A48" s="9" t="inlineStr">
        <is>
          <t>Statut</t>
        </is>
      </c>
      <c r="B48" s="17">
        <f>IF(B43&lt;0,"Sommes affectées insuffisantes",IF(B46&lt;0,"Manque "&amp;TEXT(-B46,"# ##0")&amp;" €",IF(B44&gt;2*B45,"Réserve excessive : projet ?","Cible atteinte")))</f>
        <v/>
      </c>
      <c r="C48" s="17">
        <f>IF(C43&lt;0,"Sommes affectées insuffisantes",IF(C46&lt;0,"Manque "&amp;TEXT(-C46,"# ##0")&amp;" €",IF(C44&gt;2*C45,"Réserve excessive : projet ?","Cible atteinte")))</f>
        <v/>
      </c>
      <c r="D48" s="17">
        <f>IF(D43&lt;0,"Sommes affectées insuffisantes",IF(D46&lt;0,"Manque "&amp;TEXT(-D46,"# ##0")&amp;" €",IF(D44&gt;2*D45,"Réserve excessive : projet ?","Cible atteinte")))</f>
        <v/>
      </c>
      <c r="E48" s="17">
        <f>IF(E43&lt;0,"Sommes affectées insuffisantes",IF(E46&lt;0,"Manque "&amp;TEXT(-E46,"# ##0")&amp;" €",IF(E44&gt;2*E45,"Réserve excessive : projet ?","Cible atteinte")))</f>
        <v/>
      </c>
      <c r="F48" s="17">
        <f>IF(F43&lt;0,"Sommes affectées insuffisantes",IF(F46&lt;0,"Manque "&amp;TEXT(-F46,"# ##0")&amp;" €",IF(F44&gt;2*F45,"Réserve excessive : projet ?","Cible atteinte")))</f>
        <v/>
      </c>
      <c r="H48" s="32" t="inlineStr">
        <is>
          <t>Manque, cible atteinte ou réserve excessive (plus du double)</t>
        </is>
      </c>
    </row>
    <row r="69">
      <c r="A69" s="4" t="inlineStr">
        <is>
          <t>Le plan ne remplace pas le budget annuel : il donne l’ordre de grandeur et la trajectoire. Mettez-le à jour chaque année avec le budget prévisionnel.</t>
        </is>
      </c>
    </row>
    <row r="70">
      <c r="A70" s="4" t="inlineStr">
        <is>
          <t>Un manque prévu une année donnée se traite à l’avance : décaler un investissement, lancer un appel aux dons affectés, réduire une charge compressible ou recourir à l’emprunt.</t>
        </is>
      </c>
    </row>
    <row r="71">
      <c r="A71" s="4" t="inlineStr">
        <is>
          <t>Aides publiques : tout à fait marginales pour une association cultuelle (loi de 1905, art. 19-2) ; ne les inscrivez qu’avec une décision écrite.</t>
        </is>
      </c>
    </row>
    <row r="73">
      <c r="A73" s="7" t="inlineStr">
        <is>
          <t>Modèle fourni à titre indicatif, à adapter à votre situation. Ne constitue pas une consultation individualisée. Textes vérifiés le 9 octobre 2026 (loi du 9 décembre 1905, art. 19-2, 21 et 22 ; règlement ANC n° 2018-06). Aucun texte ne fixe un nombre de mois de réserve : les repères proposés sont des repères de praticien.</t>
        </is>
      </c>
    </row>
    <row r="74">
      <c r="A74" s="8" t="inlineStr">
        <is>
          <t>Samuel PETE — Mon Asso Cultuelle — N04 Calcul de la réserve de trésorerie cible et plan pluriannuel — version 2026-10 — monassocultuelle.com</t>
        </is>
      </c>
    </row>
  </sheetData>
  <conditionalFormatting sqref="H16:H27">
    <cfRule type="expression" priority="1" dxfId="0">
      <formula>AND(H16&lt;&gt;"",N(H16)&lt;0)</formula>
    </cfRule>
  </conditionalFormatting>
  <conditionalFormatting sqref="B46:F46">
    <cfRule type="expression" priority="2" dxfId="2">
      <formula>B46&lt;0</formula>
    </cfRule>
    <cfRule type="expression" priority="3" dxfId="3">
      <formula>B46&gt;=0</formula>
    </cfRule>
  </conditionalFormatting>
  <conditionalFormatting sqref="B48:F48">
    <cfRule type="expression" priority="4" dxfId="4">
      <formula>B48&lt;&gt;"Cible atteinte"</formula>
    </cfRule>
  </conditionalFormatting>
  <dataValidations count="1">
    <dataValidation sqref="C16 C17 C18 C19 C20 C21 C22 C23 C24 C25 C26 C27" showDropDown="0" showInputMessage="0" showErrorMessage="0" allowBlank="1" type="whole" operator="between">
      <formula1>2027</formula1>
      <formula2>2031</formula2>
    </dataValidation>
  </dataValidations>
  <pageMargins left="0.75" right="0.75" top="1" bottom="1" header="0.5" footer="0.5"/>
  <pageSetup orientation="landscape" fitToHeight="0" fitToWidth="1"/>
  <headerFooter>
    <oddHeader/>
    <oddFooter>&amp;CSamuel PETE — Mon Asso Cultuelle — N04 — monassocultuelle.com</oddFooter>
    <evenHeader/>
    <evenFooter/>
    <firstHeader/>
    <firstFooter/>
  </headerFooter>
  <drawing xmlns:r="http://schemas.openxmlformats.org/officeDocument/2006/relationships" r:id="rId1"/>
</worksheet>
</file>

<file path=xl/worksheets/sheet7.xml><?xml version="1.0" encoding="utf-8"?>
<worksheet xmlns="http://schemas.openxmlformats.org/spreadsheetml/2006/main">
  <sheetPr>
    <outlinePr summaryBelow="1" summaryRight="1"/>
    <pageSetUpPr fitToPage="1"/>
  </sheetPr>
  <dimension ref="A1:B21"/>
  <sheetViews>
    <sheetView showGridLines="0" workbookViewId="0">
      <selection activeCell="A1" sqref="A1"/>
    </sheetView>
  </sheetViews>
  <sheetFormatPr baseColWidth="8" defaultRowHeight="15"/>
  <cols>
    <col width="30" customWidth="1" min="1" max="1"/>
    <col width="112" customWidth="1" min="2" max="2"/>
  </cols>
  <sheetData>
    <row r="1">
      <c r="A1" s="1" t="inlineStr">
        <is>
          <t>OUTIL N04 · MON ASSO CULTUELLE</t>
        </is>
      </c>
    </row>
    <row r="2">
      <c r="A2" s="2" t="inlineStr">
        <is>
          <t>Politique de réserve type, à faire adopter par le conseil</t>
        </is>
      </c>
    </row>
    <row r="3">
      <c r="A3" s="3" t="inlineStr">
        <is>
          <t>Texte à adapter à vos statuts (organe compétent, majorité). Les montants se mettent à jour à partir des autres onglets. Passages entre crochets à compléter.</t>
        </is>
      </c>
    </row>
    <row r="4">
      <c r="A4" s="4" t="inlineStr">
        <is>
          <t>Légende : cellules jaunes = à remplir ; cellules blanches = calcul automatique ; ligne en gris italique = exemple à effacer.</t>
        </is>
      </c>
    </row>
    <row r="6" ht="30" customHeight="1">
      <c r="A6" s="12" t="inlineStr">
        <is>
          <t>Article</t>
        </is>
      </c>
      <c r="B6" s="12" t="inlineStr">
        <is>
          <t>Texte</t>
        </is>
      </c>
    </row>
    <row r="7" ht="60" customHeight="1">
      <c r="A7" s="9" t="inlineStr">
        <is>
          <t>Préambule</t>
        </is>
      </c>
      <c r="B7" s="18">
        <f>"Le conseil d’administration de l’association cultuelle "&amp;'Charges décaissables'!$B$6&amp;", réuni le [date], adopte la présente politique de réserve de trésorerie. Elle a pour but de garantir la continuité du culte et le respect des engagements de l’association, sans thésauriser au-delà de"&amp;" ses besoins."</f>
        <v/>
      </c>
    </row>
    <row r="8" ht="60" customHeight="1">
      <c r="A8" s="9" t="inlineStr">
        <is>
          <t>1. Sommes exclues</t>
        </is>
      </c>
      <c r="B8" s="18" t="inlineStr">
        <is>
          <t>La réserve de trésorerie ne comprend jamais : les dons et contributions affectés par les donateurs à un projet défini et non encore dépensés (fonds dédiés), ni les réserves pour projet votées par l’assemblée générale. La trésorerie de l’association couvre ces sommes en permanence.</t>
        </is>
      </c>
    </row>
    <row r="9" ht="75" customHeight="1">
      <c r="A9" s="9" t="inlineStr">
        <is>
          <t>2. Niveau cible</t>
        </is>
      </c>
      <c r="B9" s="18">
        <f>"La réserve de trésorerie cible est fixée à "&amp;TEXT('Réserve cible'!$C$14,"# ##0")&amp;" €, soit environ "&amp;ROUND('Réserve cible'!$C$15,1)&amp;" mois de charges décaissables. Elle se compose d’un socle de "&amp;'Réserve cible'!$C$10&amp;" mois de charges incompressibles, du besoin saisonnier de l’année et d’une marge pour les risques identifiés. Le détail du calcul est annexé à la présente décision."</f>
        <v/>
      </c>
    </row>
    <row r="10" ht="45" customHeight="1">
      <c r="A10" s="9" t="inlineStr">
        <is>
          <t>3. Placement</t>
        </is>
      </c>
      <c r="B10" s="18" t="inlineStr">
        <is>
          <t>La réserve est placée sur un livret ouvert au nom de l’association, disponible sans pénalité, et ne fait l’objet d’aucun placement risqué. Tout mouvement sur ce livret suit les règles de signature de l’association.</t>
        </is>
      </c>
    </row>
    <row r="11" ht="75" customHeight="1">
      <c r="A11" s="9" t="inlineStr">
        <is>
          <t>4. Constitution</t>
        </is>
      </c>
      <c r="B11" s="18">
        <f>"Tant que la réserve n’atteint pas le niveau cible, le trésorier vire sur le livret [montant] € par mois, ou l’excédent de trésorerie constaté après l’assemblée générale. Le conseil peut proposer à l’a"&amp;"ssemblée générale, lors de l’affectation du résultat, de doter une réserve dans les fonds propres. Écart constaté à la date de la présente décision : "&amp;TEXT('Trésorerie disponible'!$B$17,"# ##0")&amp;" €."</f>
        <v/>
      </c>
    </row>
    <row r="12" ht="75" customHeight="1">
      <c r="A12" s="9" t="inlineStr">
        <is>
          <t>5. Utilisation</t>
        </is>
      </c>
      <c r="B12" s="18" t="inlineStr">
        <is>
          <t>La réserve peut être mobilisée, sur décision du conseil d’administration, dans les cas suivants : baisse des dons de plus de [15] % sur trois mois consécutifs, départ d’un donateur important, travaux urgents de sécurité ou de remise en état, vacance ou changement de ministre du culte, tout autre événement imprévu menaçant la continuité du culte. La décision précise le montant mobilisé et un plan de reconstitution sur [deux] ans au plus. L’assemblée générale suivante en est informée.</t>
        </is>
      </c>
    </row>
    <row r="13" ht="60" customHeight="1">
      <c r="A13" s="9" t="inlineStr">
        <is>
          <t>6. Au-delà de la cible</t>
        </is>
      </c>
      <c r="B13" s="18" t="inlineStr">
        <is>
          <t>Si la trésorerie disponible dépasse durablement [150] % de la réserve cible, le conseil propose à l’assemblée générale l’emploi de l’excédent : projet défini doté d’une réserve pour projet, investissement prévu au plan pluriannuel, ou soutien à des associations constituées pour le même objet (loi du 9 décembre 1905, art. 19-2).</t>
        </is>
      </c>
    </row>
    <row r="14" ht="45" customHeight="1">
      <c r="A14" s="9" t="inlineStr">
        <is>
          <t>7. Suivi et révision</t>
        </is>
      </c>
      <c r="B14" s="18" t="inlineStr">
        <is>
          <t>Le trésorier présente au conseil, chaque trimestre, la trésorerie disponible comparée à la réserve cible. Le conseil révise le niveau cible chaque année, lors de la préparation du budget prévisionnel, et en rend compte à l’assemblée générale.</t>
        </is>
      </c>
    </row>
    <row r="15" ht="60" customHeight="1">
      <c r="A15" s="9" t="inlineStr">
        <is>
          <t>Délibération</t>
        </is>
      </c>
      <c r="B15" s="18">
        <f>"Après en avoir délibéré, le conseil d’administration adopte la politique de réserve de trésorerie ci-dessus et fixe la réserve cible à "&amp;TEXT('Réserve cible'!$C$14,"# ##0")&amp;" € pour l’exercice "&amp;'Charges décaissables'!$B$7&amp;". Cette délibération est adoptée à [l’unanimité / la majorité de … voix pour, … contre, … abstentions]."</f>
        <v/>
      </c>
    </row>
    <row r="17">
      <c r="A17" s="4" t="inlineStr">
        <is>
          <t>Fonds de réserve (loi de 1905, art. 22) : « Les associations et unions peuvent employer leurs ressources disponibles à la constitution d’un fonds de réserve suffisant pour assurer les frais et l’entretien du culte et ne pouvant, en aucun cas, recevoir une autre destination. »</t>
        </is>
      </c>
    </row>
    <row r="18">
      <c r="A18" s="4" t="inlineStr">
        <is>
          <t>Si vos statuts prévoient un tel fonds, ou si l’assemblée souhaite le constituer, faites valider sa traduction comptable par un expert-comptable : monassocultuelle.com/besoin-professionnel</t>
        </is>
      </c>
    </row>
    <row r="20">
      <c r="A20" s="7" t="inlineStr">
        <is>
          <t>Modèle fourni à titre indicatif, à adapter à votre situation. Ne constitue pas une consultation individualisée. Textes vérifiés le 9 octobre 2026 (loi du 9 décembre 1905, art. 19-2, 21 et 22 ; règlement ANC n° 2018-06). Aucun texte ne fixe un nombre de mois de réserve : les repères proposés sont des repères de praticien.</t>
        </is>
      </c>
    </row>
    <row r="21">
      <c r="A21" s="8" t="inlineStr">
        <is>
          <t>Samuel PETE — Mon Asso Cultuelle — N04 Calcul de la réserve de trésorerie cible et plan pluriannuel — version 2026-10 — monassocultuelle.com</t>
        </is>
      </c>
    </row>
  </sheetData>
  <pageMargins left="0.75" right="0.75" top="1" bottom="1" header="0.5" footer="0.5"/>
  <pageSetup orientation="landscape" fitToHeight="0" fitToWidth="1"/>
  <headerFooter>
    <oddHeader/>
    <oddFooter>&amp;CSamuel PETE — Mon Asso Cultuelle — N04 — monassocultuelle.com</oddFooter>
    <evenHeader/>
    <evenFooter/>
    <firstHeader/>
    <firstFooter/>
  </headerFooter>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2026-10-09T07:46:06Z</dcterms:created>
  <dcterms:modified xmlns:dcterms="http://purl.org/dc/terms/" xmlns:xsi="http://www.w3.org/2001/XMLSchema-instance" xsi:type="dcterms:W3CDTF">2026-10-09T07:46:06Z</dcterms:modified>
</cp:coreProperties>
</file>