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Paramètres" sheetId="2" state="visible" r:id="rId2"/>
    <sheet xmlns:r="http://schemas.openxmlformats.org/officeDocument/2006/relationships" name="Composants" sheetId="3" state="visible" r:id="rId3"/>
    <sheet xmlns:r="http://schemas.openxmlformats.org/officeDocument/2006/relationships" name="Simulation" sheetId="4" state="visible" r:id="rId4"/>
    <sheet xmlns:r="http://schemas.openxmlformats.org/officeDocument/2006/relationships" name="Graphiques" sheetId="5" state="visible" r:id="rId5"/>
    <sheet xmlns:r="http://schemas.openxmlformats.org/officeDocument/2006/relationships" name="Écritures" sheetId="6" state="visible" r:id="rId6"/>
  </sheets>
  <definedNames/>
  <calcPr calcId="124519" fullCalcOnLoad="1"/>
</workbook>
</file>

<file path=xl/styles.xml><?xml version="1.0" encoding="utf-8"?>
<styleSheet xmlns="http://schemas.openxmlformats.org/spreadsheetml/2006/main">
  <numFmts count="3">
    <numFmt numFmtId="164" formatCode="#,##0 €;-#,##0 €;-"/>
    <numFmt numFmtId="165" formatCode="0.0 %"/>
    <numFmt numFmtId="166" formatCode="0 %"/>
  </numFmts>
  <fonts count="13">
    <font>
      <name val="Calibri"/>
      <family val="2"/>
      <color theme="1"/>
      <sz val="11"/>
      <scheme val="minor"/>
    </font>
    <font>
      <name val="Arial"/>
      <b val="1"/>
      <color rgb="00B37F12"/>
      <sz val="9"/>
    </font>
    <font>
      <name val="Arial"/>
      <b val="1"/>
      <color rgb="00082B50"/>
      <sz val="16"/>
    </font>
    <font>
      <name val="Arial"/>
      <color rgb="006B7280"/>
      <sz val="10"/>
    </font>
    <font>
      <name val="Arial"/>
      <i val="1"/>
      <color rgb="006B7280"/>
      <sz val="9"/>
    </font>
    <font>
      <name val="Arial"/>
      <b val="1"/>
      <color rgb="00082B50"/>
      <sz val="10"/>
    </font>
    <font>
      <name val="Arial"/>
      <sz val="10"/>
    </font>
    <font>
      <name val="Arial"/>
      <i val="1"/>
      <color rgb="006B7280"/>
      <sz val="8"/>
    </font>
    <font>
      <name val="Arial"/>
      <color rgb="006B7280"/>
      <sz val="8"/>
    </font>
    <font>
      <name val="Arial"/>
      <b val="1"/>
      <sz val="10"/>
    </font>
    <font>
      <name val="Arial"/>
      <i val="1"/>
      <color rgb="006B7280"/>
      <sz val="10"/>
    </font>
    <font>
      <name val="Arial"/>
      <b val="1"/>
      <color rgb="00FFFFFF"/>
      <sz val="10"/>
    </font>
    <font>
      <name val="Arial"/>
      <b val="1"/>
      <color rgb="00082B50"/>
      <sz val="11"/>
    </font>
  </fonts>
  <fills count="4">
    <fill>
      <patternFill/>
    </fill>
    <fill>
      <patternFill patternType="gray125"/>
    </fill>
    <fill>
      <patternFill patternType="solid">
        <fgColor rgb="00FFF9DB"/>
      </patternFill>
    </fill>
    <fill>
      <patternFill patternType="solid">
        <fgColor rgb="000B3A6E"/>
      </patternFill>
    </fill>
  </fills>
  <borders count="6">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top style="thin">
        <color rgb="00D1D5DB"/>
      </top>
      <bottom style="thin">
        <color rgb="00D1D5DB"/>
      </bottom>
      <diagonal/>
    </border>
    <border>
      <left/>
      <right style="thin">
        <color rgb="00D1D5DB"/>
      </right>
      <top style="thin">
        <color rgb="00D1D5DB"/>
      </top>
      <bottom style="thin">
        <color rgb="00D1D5DB"/>
      </bottom>
      <diagonal/>
    </border>
  </borders>
  <cellStyleXfs count="1">
    <xf numFmtId="0" fontId="0" fillId="0" borderId="0"/>
  </cellStyleXfs>
  <cellXfs count="27">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applyAlignment="1" pivotButton="0" quotePrefix="0" xfId="0">
      <alignment vertical="top" wrapText="1"/>
    </xf>
    <xf numFmtId="0" fontId="7" fillId="0" borderId="0" pivotButton="0" quotePrefix="0" xfId="0"/>
    <xf numFmtId="0" fontId="8" fillId="0" borderId="0" pivotButton="0" quotePrefix="0" xfId="0"/>
    <xf numFmtId="0" fontId="9" fillId="0" borderId="1" applyAlignment="1" pivotButton="0" quotePrefix="0" xfId="0">
      <alignment vertical="top" wrapText="1"/>
    </xf>
    <xf numFmtId="0" fontId="10" fillId="2" borderId="1" applyAlignment="1" pivotButton="0" quotePrefix="0" xfId="0">
      <alignment vertical="top" wrapText="1"/>
    </xf>
    <xf numFmtId="164" fontId="10" fillId="2" borderId="1" applyAlignment="1" pivotButton="0" quotePrefix="0" xfId="0">
      <alignment vertical="top" wrapText="1"/>
    </xf>
    <xf numFmtId="164" fontId="9" fillId="0" borderId="1" applyAlignment="1" pivotButton="0" quotePrefix="0" xfId="0">
      <alignment vertical="top" wrapText="1"/>
    </xf>
    <xf numFmtId="165" fontId="9" fillId="0" borderId="1" applyAlignment="1" pivotButton="0" quotePrefix="0" xfId="0">
      <alignment vertical="top" wrapText="1"/>
    </xf>
    <xf numFmtId="1" fontId="10" fillId="2" borderId="1" applyAlignment="1" pivotButton="0" quotePrefix="0" xfId="0">
      <alignment vertical="top" wrapText="1"/>
    </xf>
    <xf numFmtId="0" fontId="11" fillId="3" borderId="1" applyAlignment="1" pivotButton="0" quotePrefix="0" xfId="0">
      <alignment vertical="center" wrapText="1"/>
    </xf>
    <xf numFmtId="166" fontId="10" fillId="2" borderId="1" applyAlignment="1" pivotButton="0" quotePrefix="0" xfId="0">
      <alignment vertical="top" wrapText="1"/>
    </xf>
    <xf numFmtId="164" fontId="6" fillId="0" borderId="1" applyAlignment="1" pivotButton="0" quotePrefix="0" xfId="0">
      <alignment vertical="top" wrapText="1"/>
    </xf>
    <xf numFmtId="0" fontId="6" fillId="2" borderId="1" applyAlignment="1" pivotButton="0" quotePrefix="0" xfId="0">
      <alignment vertical="top" wrapText="1"/>
    </xf>
    <xf numFmtId="166" fontId="6" fillId="2" borderId="1" applyAlignment="1" pivotButton="0" quotePrefix="0" xfId="0">
      <alignment vertical="top" wrapText="1"/>
    </xf>
    <xf numFmtId="166" fontId="9" fillId="0" borderId="1" applyAlignment="1" pivotButton="0" quotePrefix="0" xfId="0">
      <alignment vertical="top" wrapText="1"/>
    </xf>
    <xf numFmtId="1" fontId="6" fillId="0" borderId="1" applyAlignment="1" pivotButton="0" quotePrefix="0" xfId="0">
      <alignment vertical="top" wrapText="1"/>
    </xf>
    <xf numFmtId="0" fontId="0" fillId="0" borderId="4" pivotButton="0" quotePrefix="0" xfId="0"/>
    <xf numFmtId="0" fontId="0" fillId="0" borderId="5" pivotButton="0" quotePrefix="0" xfId="0"/>
    <xf numFmtId="0" fontId="12" fillId="0" borderId="1" applyAlignment="1" pivotButton="0" quotePrefix="0" xfId="0">
      <alignment vertical="top" wrapText="1"/>
    </xf>
    <xf numFmtId="0" fontId="5" fillId="0" borderId="1" applyAlignment="1" pivotButton="0" quotePrefix="0" xfId="0">
      <alignment vertical="top" wrapText="1"/>
    </xf>
    <xf numFmtId="0" fontId="6" fillId="0" borderId="1" applyAlignment="1" pivotButton="0" quotePrefix="0" xfId="0">
      <alignment vertical="top" wrapText="1"/>
    </xf>
  </cellXfs>
  <cellStyles count="1">
    <cellStyle name="Normal" xfId="0" builtinId="0" hidden="0"/>
  </cellStyles>
  <dxfs count="1">
    <dxf>
      <font>
        <name val="Arial"/>
        <b val="1"/>
        <color rgb="00B91C1C"/>
      </font>
      <fill>
        <patternFill patternType="solid">
          <fgColor rgb="00FDE2E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Résultat de l’association selon la méthode</a:t>
            </a:r>
          </a:p>
        </rich>
      </tx>
    </title>
    <plotArea>
      <lineChart>
        <grouping val="standard"/>
        <ser>
          <idx val="0"/>
          <order val="0"/>
          <tx>
            <strRef>
              <f>'Simulation'!G6</f>
            </strRef>
          </tx>
          <spPr>
            <a:ln xmlns:a="http://schemas.openxmlformats.org/drawingml/2006/main" w="28000">
              <a:solidFill>
                <a:srgbClr val="2F6DB5"/>
              </a:solidFill>
              <a:prstDash val="solid"/>
            </a:ln>
          </spPr>
          <marker>
            <symbol val="none"/>
            <spPr>
              <a:ln xmlns:a="http://schemas.openxmlformats.org/drawingml/2006/main">
                <a:prstDash val="solid"/>
              </a:ln>
            </spPr>
          </marker>
          <cat>
            <numRef>
              <f>'Simulation'!$A$7:$A$67</f>
            </numRef>
          </cat>
          <val>
            <numRef>
              <f>'Simulation'!$G$7:$G$67</f>
            </numRef>
          </val>
          <smooth val="0"/>
        </ser>
        <ser>
          <idx val="1"/>
          <order val="1"/>
          <tx>
            <strRef>
              <f>'Simulation'!H6</f>
            </strRef>
          </tx>
          <spPr>
            <a:ln xmlns:a="http://schemas.openxmlformats.org/drawingml/2006/main" w="28000">
              <a:solidFill>
                <a:srgbClr val="D4911A"/>
              </a:solidFill>
              <a:prstDash val="solid"/>
            </a:ln>
          </spPr>
          <marker>
            <symbol val="none"/>
            <spPr>
              <a:ln xmlns:a="http://schemas.openxmlformats.org/drawingml/2006/main">
                <a:prstDash val="solid"/>
              </a:ln>
            </spPr>
          </marker>
          <cat>
            <numRef>
              <f>'Simulation'!$A$7:$A$67</f>
            </numRef>
          </cat>
          <val>
            <numRef>
              <f>'Simulation'!$H$7:$H$67</f>
            </numRef>
          </val>
          <smooth val="0"/>
        </ser>
        <axId val="10"/>
        <axId val="100"/>
      </lineChart>
      <catAx>
        <axId val="10"/>
        <scaling>
          <orientation val="minMax"/>
        </scaling>
        <delete val="0"/>
        <axPos val="l"/>
        <title>
          <tx>
            <rich>
              <a:bodyPr xmlns:a="http://schemas.openxmlformats.org/drawingml/2006/main"/>
              <a:p xmlns:a="http://schemas.openxmlformats.org/drawingml/2006/main">
                <a:pPr>
                  <a:defRPr/>
                </a:pPr>
                <a:r>
                  <a:t>Année</a:t>
                </a:r>
              </a:p>
            </rich>
          </tx>
        </title>
        <majorTickMark val="none"/>
        <minorTickMark val="none"/>
        <crossAx val="100"/>
        <lblOffset val="100"/>
      </catAx>
      <valAx>
        <axId val="100"/>
        <scaling>
          <orientation val="minMax"/>
        </scaling>
        <delete val="0"/>
        <axPos val="l"/>
        <majorGridlines/>
        <title>
          <tx>
            <rich>
              <a:bodyPr xmlns:a="http://schemas.openxmlformats.org/drawingml/2006/main"/>
              <a:p xmlns:a="http://schemas.openxmlformats.org/drawingml/2006/main">
                <a:pPr>
                  <a:defRPr/>
                </a:pPr>
                <a:r>
                  <a:t>Résultat (€)</a:t>
                </a:r>
              </a:p>
            </rich>
          </tx>
        </title>
        <numFmt formatCode="#,##0" sourceLinked="0"/>
        <majorTickMark val="none"/>
        <minorTickMark val="none"/>
        <crossAx val="10"/>
      </valAx>
    </plotArea>
    <legend>
      <legendPos val="b"/>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Fonds dédiés au bilan en fin d’année</a:t>
            </a:r>
          </a:p>
        </rich>
      </tx>
    </title>
    <plotArea>
      <lineChart>
        <grouping val="standard"/>
        <ser>
          <idx val="0"/>
          <order val="0"/>
          <tx>
            <strRef>
              <f>'Simulation'!I6</f>
            </strRef>
          </tx>
          <spPr>
            <a:ln xmlns:a="http://schemas.openxmlformats.org/drawingml/2006/main" w="28000">
              <a:solidFill>
                <a:srgbClr val="2F6DB5"/>
              </a:solidFill>
              <a:prstDash val="solid"/>
            </a:ln>
          </spPr>
          <marker>
            <symbol val="none"/>
            <spPr>
              <a:ln xmlns:a="http://schemas.openxmlformats.org/drawingml/2006/main">
                <a:prstDash val="solid"/>
              </a:ln>
            </spPr>
          </marker>
          <cat>
            <numRef>
              <f>'Simulation'!$A$7:$A$67</f>
            </numRef>
          </cat>
          <val>
            <numRef>
              <f>'Simulation'!$I$7:$I$67</f>
            </numRef>
          </val>
          <smooth val="0"/>
        </ser>
        <ser>
          <idx val="1"/>
          <order val="1"/>
          <tx>
            <strRef>
              <f>'Simulation'!J6</f>
            </strRef>
          </tx>
          <spPr>
            <a:ln xmlns:a="http://schemas.openxmlformats.org/drawingml/2006/main" w="28000">
              <a:solidFill>
                <a:srgbClr val="D4911A"/>
              </a:solidFill>
              <a:prstDash val="solid"/>
            </a:ln>
          </spPr>
          <marker>
            <symbol val="none"/>
            <spPr>
              <a:ln xmlns:a="http://schemas.openxmlformats.org/drawingml/2006/main">
                <a:prstDash val="solid"/>
              </a:ln>
            </spPr>
          </marker>
          <cat>
            <numRef>
              <f>'Simulation'!$A$7:$A$67</f>
            </numRef>
          </cat>
          <val>
            <numRef>
              <f>'Simulation'!$J$7:$J$67</f>
            </numRef>
          </val>
          <smooth val="0"/>
        </ser>
        <axId val="10"/>
        <axId val="100"/>
      </lineChart>
      <catAx>
        <axId val="10"/>
        <scaling>
          <orientation val="minMax"/>
        </scaling>
        <delete val="0"/>
        <axPos val="l"/>
        <title>
          <tx>
            <rich>
              <a:bodyPr xmlns:a="http://schemas.openxmlformats.org/drawingml/2006/main"/>
              <a:p xmlns:a="http://schemas.openxmlformats.org/drawingml/2006/main">
                <a:pPr>
                  <a:defRPr/>
                </a:pPr>
                <a:r>
                  <a:t>Année</a:t>
                </a:r>
              </a:p>
            </rich>
          </tx>
        </title>
        <majorTickMark val="none"/>
        <minorTickMark val="none"/>
        <crossAx val="100"/>
        <lblOffset val="100"/>
      </catAx>
      <valAx>
        <axId val="100"/>
        <scaling>
          <orientation val="minMax"/>
        </scaling>
        <delete val="0"/>
        <axPos val="l"/>
        <majorGridlines/>
        <title>
          <tx>
            <rich>
              <a:bodyPr xmlns:a="http://schemas.openxmlformats.org/drawingml/2006/main"/>
              <a:p xmlns:a="http://schemas.openxmlformats.org/drawingml/2006/main">
                <a:pPr>
                  <a:defRPr/>
                </a:pPr>
                <a:r>
                  <a:t>Fonds dédiés (€)</a:t>
                </a:r>
              </a:p>
            </rich>
          </tx>
        </title>
        <numFmt formatCode="#,##0" sourceLinked="0"/>
        <majorTickMark val="none"/>
        <minorTickMark val="none"/>
        <crossAx val="10"/>
      </valAx>
    </plotArea>
    <legend>
      <legendPos val="b"/>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s>
</file>

<file path=xl/drawings/drawing1.xml><?xml version="1.0" encoding="utf-8"?>
<wsDr xmlns="http://schemas.openxmlformats.org/drawingml/2006/spreadsheetDrawing">
  <oneCellAnchor>
    <from>
      <col>0</col>
      <colOff>0</colOff>
      <row>5</row>
      <rowOff>0</rowOff>
    </from>
    <ext cx="10800000" cy="504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0</col>
      <colOff>0</colOff>
      <row>37</row>
      <rowOff>0</rowOff>
    </from>
    <ext cx="10800000" cy="504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fitToPage="1"/>
  </sheetPr>
  <dimension ref="A1:B26"/>
  <sheetViews>
    <sheetView showGridLines="0" workbookViewId="0">
      <selection activeCell="A1" sqref="A1"/>
    </sheetView>
  </sheetViews>
  <sheetFormatPr baseColWidth="8" defaultRowHeight="15"/>
  <cols>
    <col width="4" customWidth="1" min="1" max="1"/>
    <col width="110" customWidth="1" min="2" max="2"/>
  </cols>
  <sheetData>
    <row r="1">
      <c r="A1" s="1" t="inlineStr">
        <is>
          <t>OUTIL E21 · MON ASSO CULTUELLE</t>
        </is>
      </c>
    </row>
    <row r="2">
      <c r="A2" s="2" t="inlineStr">
        <is>
          <t>Simulateur de reprise des fonds dédiés finançant un investissement</t>
        </is>
      </c>
    </row>
    <row r="3">
      <c r="A3" s="3" t="inlineStr">
        <is>
          <t>Comparer, année par année, les deux méthodes de reprise des fonds dédiés qui financent une immobilisation amortissable.</t>
        </is>
      </c>
    </row>
    <row r="4">
      <c r="A4" s="4" t="inlineStr">
        <is>
          <t>Légende : cellules jaunes = à remplir ; cellules blanches = calcul automatique ; ligne en gris italique = exemple à effacer.</t>
        </is>
      </c>
    </row>
    <row r="6">
      <c r="A6" s="5" t="inlineStr">
        <is>
          <t>Les deux méthodes</t>
        </is>
      </c>
    </row>
    <row r="7" ht="75" customHeight="1">
      <c r="B7" s="6" t="inlineStr">
        <is>
          <t>Le règlement ANC n° 2018-06 (art. 132-3) prévoit deux façons de reprendre en produits (comptes 7894 à 7896) les fonds dédiés qui financent une immobilisation. Méthode A, au rythme des dépenses : reprise du coût financé l’année où l’immobilisation est acquise ou produite. Méthode B, au rythme de l’amortissement : pour une immobilisation amortissable, reprise sur la même durée que l’amortissement. La méthode B est un choix de méthode comptable applicable à l’ensemble des immobilisations amortissables et indiqué dans l’annexe.</t>
        </is>
      </c>
    </row>
    <row r="8">
      <c r="A8" s="5" t="inlineStr">
        <is>
          <t>1. Paramètres</t>
        </is>
      </c>
    </row>
    <row r="9" ht="45" customHeight="1">
      <c r="B9" s="6" t="inlineStr">
        <is>
          <t>Saisissez le coût de l’immobilisation (hors terrain), les fonds dédiés qui la financent par famille de ressources, l’année des travaux, l’année de mise en service (supposée au 1er janvier) et l’excédent courant de l’association hors projet.</t>
        </is>
      </c>
    </row>
    <row r="10">
      <c r="A10" s="5" t="inlineStr">
        <is>
          <t>2. Composants</t>
        </is>
      </c>
    </row>
    <row r="11" ht="30" customHeight="1">
      <c r="B11" s="6" t="inlineStr">
        <is>
          <t>Décomposez le coût par composant (gros œuvre, toiture, installations techniques, agencements…) en pourcentage, avec la durée d’amortissement de chacun. Le total doit faire 100 %. Effacez l’exemple en gris italique.</t>
        </is>
      </c>
    </row>
    <row r="12">
      <c r="A12" s="5" t="inlineStr">
        <is>
          <t>3. Simulation</t>
        </is>
      </c>
    </row>
    <row r="13" ht="45" customHeight="1">
      <c r="B13" s="6" t="inlineStr">
        <is>
          <t>Le tableau calcule, année par année, la dotation aux amortissements, la reprise de fonds dédiés selon chaque méthode, le résultat de l’association, les fonds dédiés au bilan et l’effet cumulé du projet. Les intérêts d’emprunt ne sont pas représentés : ils sont identiques dans les deux méthodes.</t>
        </is>
      </c>
    </row>
    <row r="14">
      <c r="A14" s="5" t="inlineStr">
        <is>
          <t>4. Graphiques</t>
        </is>
      </c>
    </row>
    <row r="15" ht="15" customHeight="1">
      <c r="B15" s="6" t="inlineStr">
        <is>
          <t>Deux graphiques comparent le résultat annuel et les fonds dédiés au bilan selon la méthode A et la méthode B.</t>
        </is>
      </c>
    </row>
    <row r="16">
      <c r="A16" s="5" t="inlineStr">
        <is>
          <t>5. Écritures</t>
        </is>
      </c>
    </row>
    <row r="17" ht="30" customHeight="1">
      <c r="B17" s="6" t="inlineStr">
        <is>
          <t>Choisissez une année dans « Paramètres » : l’onglet « Écritures » affiche les écritures de l’année pour chaque méthode, réparties entre les comptes 194, 195 et 196 au prorata des fonds dédiés.</t>
        </is>
      </c>
    </row>
    <row r="18">
      <c r="A18" s="5" t="inlineStr">
        <is>
          <t>Limites</t>
        </is>
      </c>
    </row>
    <row r="19" ht="45" customHeight="1">
      <c r="B19" s="6" t="inlineStr">
        <is>
          <t>Mise en service supposée au 1er janvier (pas de prorata temporis) ; amortissement linéaire ; un seul investissement. Un terrain, non amortissable, ne doit pas être saisi : la part des fonds dédiés qui le finance est reprise l’année de l’acquisition, quelle que soit la méthode.</t>
        </is>
      </c>
    </row>
    <row r="20">
      <c r="A20" s="5" t="inlineStr">
        <is>
          <t>Trésorerie</t>
        </is>
      </c>
    </row>
    <row r="21" ht="30" customHeight="1">
      <c r="B21" s="6" t="inlineStr">
        <is>
          <t>Avec la méthode B, des fonds dédiés restent au passif après la construction alors que l’argent a été investi : c’est normal. La trésorerie doit en revanche couvrir les fonds dédiés qui n’ont pas encore été employés au projet.</t>
        </is>
      </c>
    </row>
    <row r="22">
      <c r="A22" s="5" t="inlineStr">
        <is>
          <t>En savoir plus</t>
        </is>
      </c>
    </row>
    <row r="23" ht="30" customHeight="1">
      <c r="B23" s="6" t="inlineStr">
        <is>
          <t>Article : monassocultuelle.com/fonds-dedies-investissement-amortissement/ — Besoin d’aide : monassocultuelle.com/besoin-professionnel</t>
        </is>
      </c>
    </row>
    <row r="25">
      <c r="A25" s="7" t="inlineStr">
        <is>
          <t>Simulation fournie à titre indicatif, à adapter à votre situation. Ne constitue pas une consultation individualisée. Texte vérifié le 8 octobre 2026 (règlement ANC n° 2018-06, art. 132-3 et 431-6).</t>
        </is>
      </c>
    </row>
    <row r="26">
      <c r="A26" s="8" t="inlineStr">
        <is>
          <t>Samuel PETE — Mon Asso Cultuelle — E21 Simulateur de reprise des fonds dédiés finançant un investissement — version 2026-10 — monassocultuelle.com</t>
        </is>
      </c>
    </row>
  </sheetData>
  <mergeCells count="9">
    <mergeCell ref="A20:B20"/>
    <mergeCell ref="A16:B16"/>
    <mergeCell ref="A10:B10"/>
    <mergeCell ref="A14:B14"/>
    <mergeCell ref="A18:B18"/>
    <mergeCell ref="A8:B8"/>
    <mergeCell ref="A6:B6"/>
    <mergeCell ref="A22:B22"/>
    <mergeCell ref="A12:B12"/>
  </mergeCells>
  <pageMargins left="0.75" right="0.75" top="1" bottom="1" header="0.5" footer="0.5"/>
  <pageSetup orientation="landscape" fitToHeight="0" fitToWidth="1"/>
  <headerFooter>
    <oddHeader/>
    <oddFooter>&amp;CSamuel PETE — Mon Asso Cultuelle — E21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B23"/>
  <sheetViews>
    <sheetView showGridLines="0" workbookViewId="0">
      <selection activeCell="A1" sqref="A1"/>
    </sheetView>
  </sheetViews>
  <sheetFormatPr baseColWidth="8" defaultRowHeight="15"/>
  <cols>
    <col width="62" customWidth="1" min="1" max="1"/>
    <col width="20" customWidth="1" min="2" max="2"/>
  </cols>
  <sheetData>
    <row r="1">
      <c r="A1" s="1" t="inlineStr">
        <is>
          <t>OUTIL E21 · MON ASSO CULTUELLE</t>
        </is>
      </c>
    </row>
    <row r="2">
      <c r="A2" s="2" t="inlineStr">
        <is>
          <t>Paramètres</t>
        </is>
      </c>
    </row>
    <row r="3">
      <c r="A3" s="3" t="inlineStr">
        <is>
          <t>Cellules jaunes à renseigner.</t>
        </is>
      </c>
    </row>
    <row r="4">
      <c r="A4" s="4" t="inlineStr">
        <is>
          <t>Légende : cellules jaunes = à remplir ; cellules blanches = calcul automatique ; ligne en gris italique = exemple à effacer.</t>
        </is>
      </c>
    </row>
    <row r="6">
      <c r="A6" s="9" t="inlineStr">
        <is>
          <t>Association</t>
        </is>
      </c>
      <c r="B6" s="10" t="inlineStr">
        <is>
          <t>[Nom de l’association]</t>
        </is>
      </c>
    </row>
    <row r="7">
      <c r="A7" s="9" t="inlineStr">
        <is>
          <t>Coût de l’immobilisation, hors terrain (€)</t>
        </is>
      </c>
      <c r="B7" s="11" t="n">
        <v>450000</v>
      </c>
    </row>
    <row r="8">
      <c r="A8" s="9" t="inlineStr">
        <is>
          <t>Fonds dédiés : générosité du public, compte 196 (€)</t>
        </is>
      </c>
      <c r="B8" s="11" t="n">
        <v>160000</v>
      </c>
    </row>
    <row r="9">
      <c r="A9" s="9" t="inlineStr">
        <is>
          <t>Fonds dédiés : contributions d’autres organismes, compte 195 (€)</t>
        </is>
      </c>
      <c r="B9" s="11" t="n">
        <v>20000</v>
      </c>
    </row>
    <row r="10">
      <c r="A10" s="9" t="inlineStr">
        <is>
          <t>Fonds dédiés : subventions d’exploitation, compte 194 (€)</t>
        </is>
      </c>
      <c r="B10" s="11" t="n">
        <v>0</v>
      </c>
    </row>
    <row r="11">
      <c r="A11" s="9" t="inlineStr">
        <is>
          <t>Total des fonds dédiés affectés à l’investissement (€)</t>
        </is>
      </c>
      <c r="B11" s="12">
        <f>SUM(B8:B10)</f>
        <v/>
      </c>
    </row>
    <row r="12">
      <c r="A12" s="9" t="inlineStr">
        <is>
          <t>Part du coût financée par les fonds dédiés</t>
        </is>
      </c>
      <c r="B12" s="13">
        <f>IF(B7&gt;0,MIN(1,B11/B7),0)</f>
        <v/>
      </c>
    </row>
    <row r="13">
      <c r="A13" s="9" t="inlineStr">
        <is>
          <t>Année des travaux (reprise de la méthode A)</t>
        </is>
      </c>
      <c r="B13" s="14" t="n">
        <v>2028</v>
      </c>
    </row>
    <row r="14">
      <c r="A14" s="9" t="inlineStr">
        <is>
          <t>Année de mise en service, au 1er janvier (début de l’amortissement)</t>
        </is>
      </c>
      <c r="B14" s="14" t="n">
        <v>2029</v>
      </c>
    </row>
    <row r="15">
      <c r="A15" s="9" t="inlineStr">
        <is>
          <t>Excédent courant de l’association, hors projet (€ par an)</t>
        </is>
      </c>
      <c r="B15" s="11" t="n">
        <v>12000</v>
      </c>
    </row>
    <row r="16">
      <c r="A16" s="9" t="inlineStr">
        <is>
          <t>Année des écritures à afficher</t>
        </is>
      </c>
      <c r="B16" s="14" t="n">
        <v>2029</v>
      </c>
    </row>
    <row r="18">
      <c r="A18" s="9" t="inlineStr">
        <is>
          <t>Contrôle : fonds dédiés ≤ coût de l’immobilisation</t>
        </is>
      </c>
      <c r="B18" s="9">
        <f>IF(B11&lt;=B7,"OK","Fonds dédiés &gt; coût : vérifier")</f>
        <v/>
      </c>
    </row>
    <row r="19">
      <c r="A19" s="9" t="inlineStr">
        <is>
          <t>Contrôle : mise en service ≥ année des travaux</t>
        </is>
      </c>
      <c r="B19" s="9">
        <f>IF(B14&gt;=B13,"OK","Vérifier les années")</f>
        <v/>
      </c>
    </row>
    <row r="22">
      <c r="A22" s="7" t="inlineStr">
        <is>
          <t>Simulation fournie à titre indicatif, à adapter à votre situation. Ne constitue pas une consultation individualisée. Texte vérifié le 8 octobre 2026 (règlement ANC n° 2018-06, art. 132-3 et 431-6).</t>
        </is>
      </c>
    </row>
    <row r="23">
      <c r="A23" s="8" t="inlineStr">
        <is>
          <t>Samuel PETE — Mon Asso Cultuelle — E21 Simulateur de reprise des fonds dédiés finançant un investissement — version 2026-10 — monassocultuelle.com</t>
        </is>
      </c>
    </row>
  </sheetData>
  <pageMargins left="0.75" right="0.75" top="1" bottom="1" header="0.5" footer="0.5"/>
  <pageSetup orientation="landscape" fitToHeight="0" fitToWidth="1"/>
  <headerFooter>
    <oddHeader/>
    <oddFooter>&amp;CSamuel PETE — Mon Asso Cultuelle — E21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F21"/>
  <sheetViews>
    <sheetView showGridLines="0" workbookViewId="0">
      <selection activeCell="A1" sqref="A1"/>
    </sheetView>
  </sheetViews>
  <sheetFormatPr baseColWidth="8" defaultRowHeight="15"/>
  <cols>
    <col width="36" customWidth="1" min="1" max="1"/>
    <col width="14" customWidth="1" min="2" max="2"/>
    <col width="16" customWidth="1" min="3" max="3"/>
    <col width="12" customWidth="1" min="4" max="4"/>
    <col width="18" customWidth="1" min="5" max="5"/>
    <col width="22" customWidth="1" min="6" max="6"/>
  </cols>
  <sheetData>
    <row r="1">
      <c r="A1" s="1" t="inlineStr">
        <is>
          <t>OUTIL E21 · MON ASSO CULTUELLE</t>
        </is>
      </c>
    </row>
    <row r="2">
      <c r="A2" s="2" t="inlineStr">
        <is>
          <t>Composants et plan d’amortissement</t>
        </is>
      </c>
    </row>
    <row r="3">
      <c r="A3" s="3" t="inlineStr">
        <is>
          <t>Une ligne par composant ; le total des pourcentages doit faire 100 %.</t>
        </is>
      </c>
    </row>
    <row r="4">
      <c r="A4" s="4" t="inlineStr">
        <is>
          <t>Légende : cellules jaunes = à remplir ; cellules blanches = calcul automatique ; ligne en gris italique = exemple à effacer.</t>
        </is>
      </c>
    </row>
    <row r="6" ht="30" customHeight="1">
      <c r="A6" s="15" t="inlineStr">
        <is>
          <t>Composant</t>
        </is>
      </c>
      <c r="B6" s="15" t="inlineStr">
        <is>
          <t>% du coût</t>
        </is>
      </c>
      <c r="C6" s="15" t="inlineStr">
        <is>
          <t>Coût (€)</t>
        </is>
      </c>
      <c r="D6" s="15" t="inlineStr">
        <is>
          <t>Durée (ans)</t>
        </is>
      </c>
      <c r="E6" s="15" t="inlineStr">
        <is>
          <t>Dotation annuelle (€)</t>
        </is>
      </c>
      <c r="F6" s="15" t="inlineStr">
        <is>
          <t>Dont financé par les fonds dédiés (€)</t>
        </is>
      </c>
    </row>
    <row r="7">
      <c r="A7" s="10" t="inlineStr">
        <is>
          <t>Gros œuvre, structure</t>
        </is>
      </c>
      <c r="B7" s="16" t="n">
        <v>0.6</v>
      </c>
      <c r="C7" s="17">
        <f>IF(B7="","",B7*Paramètres!$B$7)</f>
        <v/>
      </c>
      <c r="D7" s="10" t="n">
        <v>50</v>
      </c>
      <c r="E7" s="17">
        <f>IF(OR(B7="",N(D7)=0),0,C7/D7)</f>
        <v/>
      </c>
      <c r="F7" s="17">
        <f>E7*Paramètres!$B$12</f>
        <v/>
      </c>
    </row>
    <row r="8">
      <c r="A8" s="10" t="inlineStr">
        <is>
          <t>Toiture, couverture</t>
        </is>
      </c>
      <c r="B8" s="16" t="n">
        <v>0.12</v>
      </c>
      <c r="C8" s="17">
        <f>IF(B8="","",B8*Paramètres!$B$7)</f>
        <v/>
      </c>
      <c r="D8" s="10" t="n">
        <v>25</v>
      </c>
      <c r="E8" s="17">
        <f>IF(OR(B8="",N(D8)=0),0,C8/D8)</f>
        <v/>
      </c>
      <c r="F8" s="17">
        <f>E8*Paramètres!$B$12</f>
        <v/>
      </c>
    </row>
    <row r="9">
      <c r="A9" s="10" t="inlineStr">
        <is>
          <t>Installations techniques</t>
        </is>
      </c>
      <c r="B9" s="16" t="n">
        <v>0.16</v>
      </c>
      <c r="C9" s="17">
        <f>IF(B9="","",B9*Paramètres!$B$7)</f>
        <v/>
      </c>
      <c r="D9" s="10" t="n">
        <v>20</v>
      </c>
      <c r="E9" s="17">
        <f>IF(OR(B9="",N(D9)=0),0,C9/D9)</f>
        <v/>
      </c>
      <c r="F9" s="17">
        <f>E9*Paramètres!$B$12</f>
        <v/>
      </c>
    </row>
    <row r="10">
      <c r="A10" s="10" t="inlineStr">
        <is>
          <t>Agencements intérieurs</t>
        </is>
      </c>
      <c r="B10" s="16" t="n">
        <v>0.12</v>
      </c>
      <c r="C10" s="17">
        <f>IF(B10="","",B10*Paramètres!$B$7)</f>
        <v/>
      </c>
      <c r="D10" s="10" t="n">
        <v>10</v>
      </c>
      <c r="E10" s="17">
        <f>IF(OR(B10="",N(D10)=0),0,C10/D10)</f>
        <v/>
      </c>
      <c r="F10" s="17">
        <f>E10*Paramètres!$B$12</f>
        <v/>
      </c>
    </row>
    <row r="11">
      <c r="A11" s="18" t="n"/>
      <c r="B11" s="19" t="n"/>
      <c r="C11" s="17">
        <f>IF(B11="","",B11*Paramètres!$B$7)</f>
        <v/>
      </c>
      <c r="D11" s="18" t="n"/>
      <c r="E11" s="17">
        <f>IF(OR(B11="",N(D11)=0),0,C11/D11)</f>
        <v/>
      </c>
      <c r="F11" s="17">
        <f>E11*Paramètres!$B$12</f>
        <v/>
      </c>
    </row>
    <row r="12">
      <c r="A12" s="18" t="n"/>
      <c r="B12" s="19" t="n"/>
      <c r="C12" s="17">
        <f>IF(B12="","",B12*Paramètres!$B$7)</f>
        <v/>
      </c>
      <c r="D12" s="18" t="n"/>
      <c r="E12" s="17">
        <f>IF(OR(B12="",N(D12)=0),0,C12/D12)</f>
        <v/>
      </c>
      <c r="F12" s="17">
        <f>E12*Paramètres!$B$12</f>
        <v/>
      </c>
    </row>
    <row r="13">
      <c r="A13" s="18" t="n"/>
      <c r="B13" s="19" t="n"/>
      <c r="C13" s="17">
        <f>IF(B13="","",B13*Paramètres!$B$7)</f>
        <v/>
      </c>
      <c r="D13" s="18" t="n"/>
      <c r="E13" s="17">
        <f>IF(OR(B13="",N(D13)=0),0,C13/D13)</f>
        <v/>
      </c>
      <c r="F13" s="17">
        <f>E13*Paramètres!$B$12</f>
        <v/>
      </c>
    </row>
    <row r="14">
      <c r="A14" s="18" t="n"/>
      <c r="B14" s="19" t="n"/>
      <c r="C14" s="17">
        <f>IF(B14="","",B14*Paramètres!$B$7)</f>
        <v/>
      </c>
      <c r="D14" s="18" t="n"/>
      <c r="E14" s="17">
        <f>IF(OR(B14="",N(D14)=0),0,C14/D14)</f>
        <v/>
      </c>
      <c r="F14" s="17">
        <f>E14*Paramètres!$B$12</f>
        <v/>
      </c>
    </row>
    <row r="15">
      <c r="A15" s="9" t="inlineStr">
        <is>
          <t>TOTAL</t>
        </is>
      </c>
      <c r="B15" s="20">
        <f>SUM(B7:B14)</f>
        <v/>
      </c>
      <c r="C15" s="12">
        <f>SUM(C7:C14)</f>
        <v/>
      </c>
      <c r="E15" s="12">
        <f>SUM(E7:E14)</f>
        <v/>
      </c>
      <c r="F15" s="12">
        <f>SUM(F7:F14)</f>
        <v/>
      </c>
    </row>
    <row r="17">
      <c r="A17" s="9" t="inlineStr">
        <is>
          <t>Contrôle : total des pourcentages = 100 %</t>
        </is>
      </c>
      <c r="B17" s="9">
        <f>IF(ROUND(B15,4)=1,"OK","Écart")</f>
        <v/>
      </c>
    </row>
    <row r="18">
      <c r="A18" s="4" t="inlineStr">
        <is>
          <t>Dotations de la première année d’amortissement (tous composants en cours). Elles diminuent ensuite à mesure que les composants les plus courts sont totalement amortis.</t>
        </is>
      </c>
    </row>
    <row r="20">
      <c r="A20" s="7" t="inlineStr">
        <is>
          <t>Simulation fournie à titre indicatif, à adapter à votre situation. Ne constitue pas une consultation individualisée. Texte vérifié le 8 octobre 2026 (règlement ANC n° 2018-06, art. 132-3 et 431-6).</t>
        </is>
      </c>
    </row>
    <row r="21">
      <c r="A21" s="8" t="inlineStr">
        <is>
          <t>Samuel PETE — Mon Asso Cultuelle — E21 Simulateur de reprise des fonds dédiés finançant un investissement — version 2026-10 — monassocultuelle.com</t>
        </is>
      </c>
    </row>
  </sheetData>
  <pageMargins left="0.75" right="0.75" top="1" bottom="1" header="0.5" footer="0.5"/>
  <pageSetup orientation="landscape" fitToHeight="0" fitToWidth="1"/>
  <headerFooter>
    <oddHeader/>
    <oddFooter>&amp;CSamuel PETE — Mon Asso Cultuelle — E21 — monassocultuelle.com</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L75"/>
  <sheetViews>
    <sheetView showGridLines="0" workbookViewId="0">
      <pane xSplit="1" ySplit="6" topLeftCell="B7" activePane="bottomRight" state="frozen"/>
      <selection pane="topRight"/>
      <selection pane="bottomLeft"/>
      <selection pane="bottomRight" activeCell="A1" sqref="A1"/>
    </sheetView>
  </sheetViews>
  <sheetFormatPr baseColWidth="8" defaultRowHeight="15"/>
  <cols>
    <col width="9" customWidth="1" min="1" max="1"/>
    <col width="15" customWidth="1" min="2" max="2"/>
    <col width="15" customWidth="1" min="3" max="3"/>
    <col width="15" customWidth="1" min="4" max="4"/>
    <col width="15" customWidth="1" min="5" max="5"/>
    <col width="15" customWidth="1" min="6" max="6"/>
    <col width="15" customWidth="1" min="7" max="7"/>
    <col width="15" customWidth="1" min="8" max="8"/>
    <col width="15" customWidth="1" min="9" max="9"/>
    <col width="15" customWidth="1" min="10" max="10"/>
    <col width="15" customWidth="1" min="11" max="11"/>
    <col width="15" customWidth="1" min="12" max="12"/>
  </cols>
  <sheetData>
    <row r="1">
      <c r="A1" s="1" t="inlineStr">
        <is>
          <t>OUTIL E21 · MON ASSO CULTUELLE</t>
        </is>
      </c>
    </row>
    <row r="2">
      <c r="A2" s="2" t="inlineStr">
        <is>
          <t>Simulation année par année</t>
        </is>
      </c>
    </row>
    <row r="3">
      <c r="A3" s="3" t="inlineStr">
        <is>
          <t>Méthode A : reprise au rythme des dépenses · Méthode B : reprise au rythme de l’amortissement. Montants en euros.</t>
        </is>
      </c>
    </row>
    <row r="4">
      <c r="A4" s="4" t="inlineStr">
        <is>
          <t>Légende : cellules jaunes = à remplir ; cellules blanches = calcul automatique ; ligne en gris italique = exemple à effacer.</t>
        </is>
      </c>
    </row>
    <row r="6" ht="58" customHeight="1">
      <c r="A6" s="15" t="inlineStr">
        <is>
          <t>Année</t>
        </is>
      </c>
      <c r="B6" s="15" t="inlineStr">
        <is>
          <t>Dotation aux amortissements</t>
        </is>
      </c>
      <c r="C6" s="15" t="inlineStr">
        <is>
          <t>Reprise de fonds dédiés — A</t>
        </is>
      </c>
      <c r="D6" s="15" t="inlineStr">
        <is>
          <t>Reprise de fonds dédiés — B</t>
        </is>
      </c>
      <c r="E6" s="15" t="inlineStr">
        <is>
          <t>Effet du projet sur le résultat — A</t>
        </is>
      </c>
      <c r="F6" s="15" t="inlineStr">
        <is>
          <t>Effet du projet sur le résultat — B</t>
        </is>
      </c>
      <c r="G6" s="15" t="inlineStr">
        <is>
          <t>Résultat de l’association — A</t>
        </is>
      </c>
      <c r="H6" s="15" t="inlineStr">
        <is>
          <t>Résultat de l’association — B</t>
        </is>
      </c>
      <c r="I6" s="15" t="inlineStr">
        <is>
          <t>Fonds dédiés au bilan (fin d’année) — A</t>
        </is>
      </c>
      <c r="J6" s="15" t="inlineStr">
        <is>
          <t>Fonds dédiés au bilan (fin d’année) — B</t>
        </is>
      </c>
      <c r="K6" s="15" t="inlineStr">
        <is>
          <t>Effet cumulé du projet — A</t>
        </is>
      </c>
      <c r="L6" s="15" t="inlineStr">
        <is>
          <t>Effet cumulé du projet — B</t>
        </is>
      </c>
    </row>
    <row r="7">
      <c r="A7" s="21">
        <f>Paramètres!$B$13</f>
        <v/>
      </c>
      <c r="B7" s="17">
        <f>SUMPRODUCT((Composants!$D$7:$D$14&gt;0)*(A7&gt;=Paramètres!$B$14)*(A7&lt;Paramètres!$B$14+Composants!$D$7:$D$14)*Composants!$E$7:$E$14)</f>
        <v/>
      </c>
      <c r="C7" s="17">
        <f>IF(A7=Paramètres!$B$13,MIN(Paramètres!$B$11,Paramètres!$B$7),0)</f>
        <v/>
      </c>
      <c r="D7" s="17">
        <f>MIN(B7*Paramètres!$B$12,Paramètres!$B$11)</f>
        <v/>
      </c>
      <c r="E7" s="17">
        <f>C7-B7</f>
        <v/>
      </c>
      <c r="F7" s="17">
        <f>D7-B7</f>
        <v/>
      </c>
      <c r="G7" s="17">
        <f>Paramètres!$B$15+E7</f>
        <v/>
      </c>
      <c r="H7" s="17">
        <f>Paramètres!$B$15+F7</f>
        <v/>
      </c>
      <c r="I7" s="17">
        <f>IF(A7&lt;Paramètres!$B$13,Paramètres!$B$11,MAX(0,Paramètres!$B$11-SUM(C$7:C7)))</f>
        <v/>
      </c>
      <c r="J7" s="17">
        <f>MAX(0,Paramètres!$B$11-SUM(D$7:D7))</f>
        <v/>
      </c>
      <c r="K7" s="17">
        <f>SUM(E$7:E7)</f>
        <v/>
      </c>
      <c r="L7" s="17">
        <f>SUM(F$7:F7)</f>
        <v/>
      </c>
    </row>
    <row r="8">
      <c r="A8" s="21">
        <f>A7+1</f>
        <v/>
      </c>
      <c r="B8" s="17">
        <f>SUMPRODUCT((Composants!$D$7:$D$14&gt;0)*(A8&gt;=Paramètres!$B$14)*(A8&lt;Paramètres!$B$14+Composants!$D$7:$D$14)*Composants!$E$7:$E$14)</f>
        <v/>
      </c>
      <c r="C8" s="17">
        <f>IF(A8=Paramètres!$B$13,MIN(Paramètres!$B$11,Paramètres!$B$7),0)</f>
        <v/>
      </c>
      <c r="D8" s="17">
        <f>MIN(B8*Paramètres!$B$12,MAX(0,Paramètres!$B$11-SUM(D$7:D7)))</f>
        <v/>
      </c>
      <c r="E8" s="17">
        <f>C8-B8</f>
        <v/>
      </c>
      <c r="F8" s="17">
        <f>D8-B8</f>
        <v/>
      </c>
      <c r="G8" s="17">
        <f>Paramètres!$B$15+E8</f>
        <v/>
      </c>
      <c r="H8" s="17">
        <f>Paramètres!$B$15+F8</f>
        <v/>
      </c>
      <c r="I8" s="17">
        <f>IF(A8&lt;Paramètres!$B$13,Paramètres!$B$11,MAX(0,Paramètres!$B$11-SUM(C$7:C8)))</f>
        <v/>
      </c>
      <c r="J8" s="17">
        <f>MAX(0,Paramètres!$B$11-SUM(D$7:D8))</f>
        <v/>
      </c>
      <c r="K8" s="17">
        <f>SUM(E$7:E8)</f>
        <v/>
      </c>
      <c r="L8" s="17">
        <f>SUM(F$7:F8)</f>
        <v/>
      </c>
    </row>
    <row r="9">
      <c r="A9" s="21">
        <f>A8+1</f>
        <v/>
      </c>
      <c r="B9" s="17">
        <f>SUMPRODUCT((Composants!$D$7:$D$14&gt;0)*(A9&gt;=Paramètres!$B$14)*(A9&lt;Paramètres!$B$14+Composants!$D$7:$D$14)*Composants!$E$7:$E$14)</f>
        <v/>
      </c>
      <c r="C9" s="17">
        <f>IF(A9=Paramètres!$B$13,MIN(Paramètres!$B$11,Paramètres!$B$7),0)</f>
        <v/>
      </c>
      <c r="D9" s="17">
        <f>MIN(B9*Paramètres!$B$12,MAX(0,Paramètres!$B$11-SUM(D$7:D8)))</f>
        <v/>
      </c>
      <c r="E9" s="17">
        <f>C9-B9</f>
        <v/>
      </c>
      <c r="F9" s="17">
        <f>D9-B9</f>
        <v/>
      </c>
      <c r="G9" s="17">
        <f>Paramètres!$B$15+E9</f>
        <v/>
      </c>
      <c r="H9" s="17">
        <f>Paramètres!$B$15+F9</f>
        <v/>
      </c>
      <c r="I9" s="17">
        <f>IF(A9&lt;Paramètres!$B$13,Paramètres!$B$11,MAX(0,Paramètres!$B$11-SUM(C$7:C9)))</f>
        <v/>
      </c>
      <c r="J9" s="17">
        <f>MAX(0,Paramètres!$B$11-SUM(D$7:D9))</f>
        <v/>
      </c>
      <c r="K9" s="17">
        <f>SUM(E$7:E9)</f>
        <v/>
      </c>
      <c r="L9" s="17">
        <f>SUM(F$7:F9)</f>
        <v/>
      </c>
    </row>
    <row r="10">
      <c r="A10" s="21">
        <f>A9+1</f>
        <v/>
      </c>
      <c r="B10" s="17">
        <f>SUMPRODUCT((Composants!$D$7:$D$14&gt;0)*(A10&gt;=Paramètres!$B$14)*(A10&lt;Paramètres!$B$14+Composants!$D$7:$D$14)*Composants!$E$7:$E$14)</f>
        <v/>
      </c>
      <c r="C10" s="17">
        <f>IF(A10=Paramètres!$B$13,MIN(Paramètres!$B$11,Paramètres!$B$7),0)</f>
        <v/>
      </c>
      <c r="D10" s="17">
        <f>MIN(B10*Paramètres!$B$12,MAX(0,Paramètres!$B$11-SUM(D$7:D9)))</f>
        <v/>
      </c>
      <c r="E10" s="17">
        <f>C10-B10</f>
        <v/>
      </c>
      <c r="F10" s="17">
        <f>D10-B10</f>
        <v/>
      </c>
      <c r="G10" s="17">
        <f>Paramètres!$B$15+E10</f>
        <v/>
      </c>
      <c r="H10" s="17">
        <f>Paramètres!$B$15+F10</f>
        <v/>
      </c>
      <c r="I10" s="17">
        <f>IF(A10&lt;Paramètres!$B$13,Paramètres!$B$11,MAX(0,Paramètres!$B$11-SUM(C$7:C10)))</f>
        <v/>
      </c>
      <c r="J10" s="17">
        <f>MAX(0,Paramètres!$B$11-SUM(D$7:D10))</f>
        <v/>
      </c>
      <c r="K10" s="17">
        <f>SUM(E$7:E10)</f>
        <v/>
      </c>
      <c r="L10" s="17">
        <f>SUM(F$7:F10)</f>
        <v/>
      </c>
    </row>
    <row r="11">
      <c r="A11" s="21">
        <f>A10+1</f>
        <v/>
      </c>
      <c r="B11" s="17">
        <f>SUMPRODUCT((Composants!$D$7:$D$14&gt;0)*(A11&gt;=Paramètres!$B$14)*(A11&lt;Paramètres!$B$14+Composants!$D$7:$D$14)*Composants!$E$7:$E$14)</f>
        <v/>
      </c>
      <c r="C11" s="17">
        <f>IF(A11=Paramètres!$B$13,MIN(Paramètres!$B$11,Paramètres!$B$7),0)</f>
        <v/>
      </c>
      <c r="D11" s="17">
        <f>MIN(B11*Paramètres!$B$12,MAX(0,Paramètres!$B$11-SUM(D$7:D10)))</f>
        <v/>
      </c>
      <c r="E11" s="17">
        <f>C11-B11</f>
        <v/>
      </c>
      <c r="F11" s="17">
        <f>D11-B11</f>
        <v/>
      </c>
      <c r="G11" s="17">
        <f>Paramètres!$B$15+E11</f>
        <v/>
      </c>
      <c r="H11" s="17">
        <f>Paramètres!$B$15+F11</f>
        <v/>
      </c>
      <c r="I11" s="17">
        <f>IF(A11&lt;Paramètres!$B$13,Paramètres!$B$11,MAX(0,Paramètres!$B$11-SUM(C$7:C11)))</f>
        <v/>
      </c>
      <c r="J11" s="17">
        <f>MAX(0,Paramètres!$B$11-SUM(D$7:D11))</f>
        <v/>
      </c>
      <c r="K11" s="17">
        <f>SUM(E$7:E11)</f>
        <v/>
      </c>
      <c r="L11" s="17">
        <f>SUM(F$7:F11)</f>
        <v/>
      </c>
    </row>
    <row r="12">
      <c r="A12" s="21">
        <f>A11+1</f>
        <v/>
      </c>
      <c r="B12" s="17">
        <f>SUMPRODUCT((Composants!$D$7:$D$14&gt;0)*(A12&gt;=Paramètres!$B$14)*(A12&lt;Paramètres!$B$14+Composants!$D$7:$D$14)*Composants!$E$7:$E$14)</f>
        <v/>
      </c>
      <c r="C12" s="17">
        <f>IF(A12=Paramètres!$B$13,MIN(Paramètres!$B$11,Paramètres!$B$7),0)</f>
        <v/>
      </c>
      <c r="D12" s="17">
        <f>MIN(B12*Paramètres!$B$12,MAX(0,Paramètres!$B$11-SUM(D$7:D11)))</f>
        <v/>
      </c>
      <c r="E12" s="17">
        <f>C12-B12</f>
        <v/>
      </c>
      <c r="F12" s="17">
        <f>D12-B12</f>
        <v/>
      </c>
      <c r="G12" s="17">
        <f>Paramètres!$B$15+E12</f>
        <v/>
      </c>
      <c r="H12" s="17">
        <f>Paramètres!$B$15+F12</f>
        <v/>
      </c>
      <c r="I12" s="17">
        <f>IF(A12&lt;Paramètres!$B$13,Paramètres!$B$11,MAX(0,Paramètres!$B$11-SUM(C$7:C12)))</f>
        <v/>
      </c>
      <c r="J12" s="17">
        <f>MAX(0,Paramètres!$B$11-SUM(D$7:D12))</f>
        <v/>
      </c>
      <c r="K12" s="17">
        <f>SUM(E$7:E12)</f>
        <v/>
      </c>
      <c r="L12" s="17">
        <f>SUM(F$7:F12)</f>
        <v/>
      </c>
    </row>
    <row r="13">
      <c r="A13" s="21">
        <f>A12+1</f>
        <v/>
      </c>
      <c r="B13" s="17">
        <f>SUMPRODUCT((Composants!$D$7:$D$14&gt;0)*(A13&gt;=Paramètres!$B$14)*(A13&lt;Paramètres!$B$14+Composants!$D$7:$D$14)*Composants!$E$7:$E$14)</f>
        <v/>
      </c>
      <c r="C13" s="17">
        <f>IF(A13=Paramètres!$B$13,MIN(Paramètres!$B$11,Paramètres!$B$7),0)</f>
        <v/>
      </c>
      <c r="D13" s="17">
        <f>MIN(B13*Paramètres!$B$12,MAX(0,Paramètres!$B$11-SUM(D$7:D12)))</f>
        <v/>
      </c>
      <c r="E13" s="17">
        <f>C13-B13</f>
        <v/>
      </c>
      <c r="F13" s="17">
        <f>D13-B13</f>
        <v/>
      </c>
      <c r="G13" s="17">
        <f>Paramètres!$B$15+E13</f>
        <v/>
      </c>
      <c r="H13" s="17">
        <f>Paramètres!$B$15+F13</f>
        <v/>
      </c>
      <c r="I13" s="17">
        <f>IF(A13&lt;Paramètres!$B$13,Paramètres!$B$11,MAX(0,Paramètres!$B$11-SUM(C$7:C13)))</f>
        <v/>
      </c>
      <c r="J13" s="17">
        <f>MAX(0,Paramètres!$B$11-SUM(D$7:D13))</f>
        <v/>
      </c>
      <c r="K13" s="17">
        <f>SUM(E$7:E13)</f>
        <v/>
      </c>
      <c r="L13" s="17">
        <f>SUM(F$7:F13)</f>
        <v/>
      </c>
    </row>
    <row r="14">
      <c r="A14" s="21">
        <f>A13+1</f>
        <v/>
      </c>
      <c r="B14" s="17">
        <f>SUMPRODUCT((Composants!$D$7:$D$14&gt;0)*(A14&gt;=Paramètres!$B$14)*(A14&lt;Paramètres!$B$14+Composants!$D$7:$D$14)*Composants!$E$7:$E$14)</f>
        <v/>
      </c>
      <c r="C14" s="17">
        <f>IF(A14=Paramètres!$B$13,MIN(Paramètres!$B$11,Paramètres!$B$7),0)</f>
        <v/>
      </c>
      <c r="D14" s="17">
        <f>MIN(B14*Paramètres!$B$12,MAX(0,Paramètres!$B$11-SUM(D$7:D13)))</f>
        <v/>
      </c>
      <c r="E14" s="17">
        <f>C14-B14</f>
        <v/>
      </c>
      <c r="F14" s="17">
        <f>D14-B14</f>
        <v/>
      </c>
      <c r="G14" s="17">
        <f>Paramètres!$B$15+E14</f>
        <v/>
      </c>
      <c r="H14" s="17">
        <f>Paramètres!$B$15+F14</f>
        <v/>
      </c>
      <c r="I14" s="17">
        <f>IF(A14&lt;Paramètres!$B$13,Paramètres!$B$11,MAX(0,Paramètres!$B$11-SUM(C$7:C14)))</f>
        <v/>
      </c>
      <c r="J14" s="17">
        <f>MAX(0,Paramètres!$B$11-SUM(D$7:D14))</f>
        <v/>
      </c>
      <c r="K14" s="17">
        <f>SUM(E$7:E14)</f>
        <v/>
      </c>
      <c r="L14" s="17">
        <f>SUM(F$7:F14)</f>
        <v/>
      </c>
    </row>
    <row r="15">
      <c r="A15" s="21">
        <f>A14+1</f>
        <v/>
      </c>
      <c r="B15" s="17">
        <f>SUMPRODUCT((Composants!$D$7:$D$14&gt;0)*(A15&gt;=Paramètres!$B$14)*(A15&lt;Paramètres!$B$14+Composants!$D$7:$D$14)*Composants!$E$7:$E$14)</f>
        <v/>
      </c>
      <c r="C15" s="17">
        <f>IF(A15=Paramètres!$B$13,MIN(Paramètres!$B$11,Paramètres!$B$7),0)</f>
        <v/>
      </c>
      <c r="D15" s="17">
        <f>MIN(B15*Paramètres!$B$12,MAX(0,Paramètres!$B$11-SUM(D$7:D14)))</f>
        <v/>
      </c>
      <c r="E15" s="17">
        <f>C15-B15</f>
        <v/>
      </c>
      <c r="F15" s="17">
        <f>D15-B15</f>
        <v/>
      </c>
      <c r="G15" s="17">
        <f>Paramètres!$B$15+E15</f>
        <v/>
      </c>
      <c r="H15" s="17">
        <f>Paramètres!$B$15+F15</f>
        <v/>
      </c>
      <c r="I15" s="17">
        <f>IF(A15&lt;Paramètres!$B$13,Paramètres!$B$11,MAX(0,Paramètres!$B$11-SUM(C$7:C15)))</f>
        <v/>
      </c>
      <c r="J15" s="17">
        <f>MAX(0,Paramètres!$B$11-SUM(D$7:D15))</f>
        <v/>
      </c>
      <c r="K15" s="17">
        <f>SUM(E$7:E15)</f>
        <v/>
      </c>
      <c r="L15" s="17">
        <f>SUM(F$7:F15)</f>
        <v/>
      </c>
    </row>
    <row r="16">
      <c r="A16" s="21">
        <f>A15+1</f>
        <v/>
      </c>
      <c r="B16" s="17">
        <f>SUMPRODUCT((Composants!$D$7:$D$14&gt;0)*(A16&gt;=Paramètres!$B$14)*(A16&lt;Paramètres!$B$14+Composants!$D$7:$D$14)*Composants!$E$7:$E$14)</f>
        <v/>
      </c>
      <c r="C16" s="17">
        <f>IF(A16=Paramètres!$B$13,MIN(Paramètres!$B$11,Paramètres!$B$7),0)</f>
        <v/>
      </c>
      <c r="D16" s="17">
        <f>MIN(B16*Paramètres!$B$12,MAX(0,Paramètres!$B$11-SUM(D$7:D15)))</f>
        <v/>
      </c>
      <c r="E16" s="17">
        <f>C16-B16</f>
        <v/>
      </c>
      <c r="F16" s="17">
        <f>D16-B16</f>
        <v/>
      </c>
      <c r="G16" s="17">
        <f>Paramètres!$B$15+E16</f>
        <v/>
      </c>
      <c r="H16" s="17">
        <f>Paramètres!$B$15+F16</f>
        <v/>
      </c>
      <c r="I16" s="17">
        <f>IF(A16&lt;Paramètres!$B$13,Paramètres!$B$11,MAX(0,Paramètres!$B$11-SUM(C$7:C16)))</f>
        <v/>
      </c>
      <c r="J16" s="17">
        <f>MAX(0,Paramètres!$B$11-SUM(D$7:D16))</f>
        <v/>
      </c>
      <c r="K16" s="17">
        <f>SUM(E$7:E16)</f>
        <v/>
      </c>
      <c r="L16" s="17">
        <f>SUM(F$7:F16)</f>
        <v/>
      </c>
    </row>
    <row r="17">
      <c r="A17" s="21">
        <f>A16+1</f>
        <v/>
      </c>
      <c r="B17" s="17">
        <f>SUMPRODUCT((Composants!$D$7:$D$14&gt;0)*(A17&gt;=Paramètres!$B$14)*(A17&lt;Paramètres!$B$14+Composants!$D$7:$D$14)*Composants!$E$7:$E$14)</f>
        <v/>
      </c>
      <c r="C17" s="17">
        <f>IF(A17=Paramètres!$B$13,MIN(Paramètres!$B$11,Paramètres!$B$7),0)</f>
        <v/>
      </c>
      <c r="D17" s="17">
        <f>MIN(B17*Paramètres!$B$12,MAX(0,Paramètres!$B$11-SUM(D$7:D16)))</f>
        <v/>
      </c>
      <c r="E17" s="17">
        <f>C17-B17</f>
        <v/>
      </c>
      <c r="F17" s="17">
        <f>D17-B17</f>
        <v/>
      </c>
      <c r="G17" s="17">
        <f>Paramètres!$B$15+E17</f>
        <v/>
      </c>
      <c r="H17" s="17">
        <f>Paramètres!$B$15+F17</f>
        <v/>
      </c>
      <c r="I17" s="17">
        <f>IF(A17&lt;Paramètres!$B$13,Paramètres!$B$11,MAX(0,Paramètres!$B$11-SUM(C$7:C17)))</f>
        <v/>
      </c>
      <c r="J17" s="17">
        <f>MAX(0,Paramètres!$B$11-SUM(D$7:D17))</f>
        <v/>
      </c>
      <c r="K17" s="17">
        <f>SUM(E$7:E17)</f>
        <v/>
      </c>
      <c r="L17" s="17">
        <f>SUM(F$7:F17)</f>
        <v/>
      </c>
    </row>
    <row r="18">
      <c r="A18" s="21">
        <f>A17+1</f>
        <v/>
      </c>
      <c r="B18" s="17">
        <f>SUMPRODUCT((Composants!$D$7:$D$14&gt;0)*(A18&gt;=Paramètres!$B$14)*(A18&lt;Paramètres!$B$14+Composants!$D$7:$D$14)*Composants!$E$7:$E$14)</f>
        <v/>
      </c>
      <c r="C18" s="17">
        <f>IF(A18=Paramètres!$B$13,MIN(Paramètres!$B$11,Paramètres!$B$7),0)</f>
        <v/>
      </c>
      <c r="D18" s="17">
        <f>MIN(B18*Paramètres!$B$12,MAX(0,Paramètres!$B$11-SUM(D$7:D17)))</f>
        <v/>
      </c>
      <c r="E18" s="17">
        <f>C18-B18</f>
        <v/>
      </c>
      <c r="F18" s="17">
        <f>D18-B18</f>
        <v/>
      </c>
      <c r="G18" s="17">
        <f>Paramètres!$B$15+E18</f>
        <v/>
      </c>
      <c r="H18" s="17">
        <f>Paramètres!$B$15+F18</f>
        <v/>
      </c>
      <c r="I18" s="17">
        <f>IF(A18&lt;Paramètres!$B$13,Paramètres!$B$11,MAX(0,Paramètres!$B$11-SUM(C$7:C18)))</f>
        <v/>
      </c>
      <c r="J18" s="17">
        <f>MAX(0,Paramètres!$B$11-SUM(D$7:D18))</f>
        <v/>
      </c>
      <c r="K18" s="17">
        <f>SUM(E$7:E18)</f>
        <v/>
      </c>
      <c r="L18" s="17">
        <f>SUM(F$7:F18)</f>
        <v/>
      </c>
    </row>
    <row r="19">
      <c r="A19" s="21">
        <f>A18+1</f>
        <v/>
      </c>
      <c r="B19" s="17">
        <f>SUMPRODUCT((Composants!$D$7:$D$14&gt;0)*(A19&gt;=Paramètres!$B$14)*(A19&lt;Paramètres!$B$14+Composants!$D$7:$D$14)*Composants!$E$7:$E$14)</f>
        <v/>
      </c>
      <c r="C19" s="17">
        <f>IF(A19=Paramètres!$B$13,MIN(Paramètres!$B$11,Paramètres!$B$7),0)</f>
        <v/>
      </c>
      <c r="D19" s="17">
        <f>MIN(B19*Paramètres!$B$12,MAX(0,Paramètres!$B$11-SUM(D$7:D18)))</f>
        <v/>
      </c>
      <c r="E19" s="17">
        <f>C19-B19</f>
        <v/>
      </c>
      <c r="F19" s="17">
        <f>D19-B19</f>
        <v/>
      </c>
      <c r="G19" s="17">
        <f>Paramètres!$B$15+E19</f>
        <v/>
      </c>
      <c r="H19" s="17">
        <f>Paramètres!$B$15+F19</f>
        <v/>
      </c>
      <c r="I19" s="17">
        <f>IF(A19&lt;Paramètres!$B$13,Paramètres!$B$11,MAX(0,Paramètres!$B$11-SUM(C$7:C19)))</f>
        <v/>
      </c>
      <c r="J19" s="17">
        <f>MAX(0,Paramètres!$B$11-SUM(D$7:D19))</f>
        <v/>
      </c>
      <c r="K19" s="17">
        <f>SUM(E$7:E19)</f>
        <v/>
      </c>
      <c r="L19" s="17">
        <f>SUM(F$7:F19)</f>
        <v/>
      </c>
    </row>
    <row r="20">
      <c r="A20" s="21">
        <f>A19+1</f>
        <v/>
      </c>
      <c r="B20" s="17">
        <f>SUMPRODUCT((Composants!$D$7:$D$14&gt;0)*(A20&gt;=Paramètres!$B$14)*(A20&lt;Paramètres!$B$14+Composants!$D$7:$D$14)*Composants!$E$7:$E$14)</f>
        <v/>
      </c>
      <c r="C20" s="17">
        <f>IF(A20=Paramètres!$B$13,MIN(Paramètres!$B$11,Paramètres!$B$7),0)</f>
        <v/>
      </c>
      <c r="D20" s="17">
        <f>MIN(B20*Paramètres!$B$12,MAX(0,Paramètres!$B$11-SUM(D$7:D19)))</f>
        <v/>
      </c>
      <c r="E20" s="17">
        <f>C20-B20</f>
        <v/>
      </c>
      <c r="F20" s="17">
        <f>D20-B20</f>
        <v/>
      </c>
      <c r="G20" s="17">
        <f>Paramètres!$B$15+E20</f>
        <v/>
      </c>
      <c r="H20" s="17">
        <f>Paramètres!$B$15+F20</f>
        <v/>
      </c>
      <c r="I20" s="17">
        <f>IF(A20&lt;Paramètres!$B$13,Paramètres!$B$11,MAX(0,Paramètres!$B$11-SUM(C$7:C20)))</f>
        <v/>
      </c>
      <c r="J20" s="17">
        <f>MAX(0,Paramètres!$B$11-SUM(D$7:D20))</f>
        <v/>
      </c>
      <c r="K20" s="17">
        <f>SUM(E$7:E20)</f>
        <v/>
      </c>
      <c r="L20" s="17">
        <f>SUM(F$7:F20)</f>
        <v/>
      </c>
    </row>
    <row r="21">
      <c r="A21" s="21">
        <f>A20+1</f>
        <v/>
      </c>
      <c r="B21" s="17">
        <f>SUMPRODUCT((Composants!$D$7:$D$14&gt;0)*(A21&gt;=Paramètres!$B$14)*(A21&lt;Paramètres!$B$14+Composants!$D$7:$D$14)*Composants!$E$7:$E$14)</f>
        <v/>
      </c>
      <c r="C21" s="17">
        <f>IF(A21=Paramètres!$B$13,MIN(Paramètres!$B$11,Paramètres!$B$7),0)</f>
        <v/>
      </c>
      <c r="D21" s="17">
        <f>MIN(B21*Paramètres!$B$12,MAX(0,Paramètres!$B$11-SUM(D$7:D20)))</f>
        <v/>
      </c>
      <c r="E21" s="17">
        <f>C21-B21</f>
        <v/>
      </c>
      <c r="F21" s="17">
        <f>D21-B21</f>
        <v/>
      </c>
      <c r="G21" s="17">
        <f>Paramètres!$B$15+E21</f>
        <v/>
      </c>
      <c r="H21" s="17">
        <f>Paramètres!$B$15+F21</f>
        <v/>
      </c>
      <c r="I21" s="17">
        <f>IF(A21&lt;Paramètres!$B$13,Paramètres!$B$11,MAX(0,Paramètres!$B$11-SUM(C$7:C21)))</f>
        <v/>
      </c>
      <c r="J21" s="17">
        <f>MAX(0,Paramètres!$B$11-SUM(D$7:D21))</f>
        <v/>
      </c>
      <c r="K21" s="17">
        <f>SUM(E$7:E21)</f>
        <v/>
      </c>
      <c r="L21" s="17">
        <f>SUM(F$7:F21)</f>
        <v/>
      </c>
    </row>
    <row r="22">
      <c r="A22" s="21">
        <f>A21+1</f>
        <v/>
      </c>
      <c r="B22" s="17">
        <f>SUMPRODUCT((Composants!$D$7:$D$14&gt;0)*(A22&gt;=Paramètres!$B$14)*(A22&lt;Paramètres!$B$14+Composants!$D$7:$D$14)*Composants!$E$7:$E$14)</f>
        <v/>
      </c>
      <c r="C22" s="17">
        <f>IF(A22=Paramètres!$B$13,MIN(Paramètres!$B$11,Paramètres!$B$7),0)</f>
        <v/>
      </c>
      <c r="D22" s="17">
        <f>MIN(B22*Paramètres!$B$12,MAX(0,Paramètres!$B$11-SUM(D$7:D21)))</f>
        <v/>
      </c>
      <c r="E22" s="17">
        <f>C22-B22</f>
        <v/>
      </c>
      <c r="F22" s="17">
        <f>D22-B22</f>
        <v/>
      </c>
      <c r="G22" s="17">
        <f>Paramètres!$B$15+E22</f>
        <v/>
      </c>
      <c r="H22" s="17">
        <f>Paramètres!$B$15+F22</f>
        <v/>
      </c>
      <c r="I22" s="17">
        <f>IF(A22&lt;Paramètres!$B$13,Paramètres!$B$11,MAX(0,Paramètres!$B$11-SUM(C$7:C22)))</f>
        <v/>
      </c>
      <c r="J22" s="17">
        <f>MAX(0,Paramètres!$B$11-SUM(D$7:D22))</f>
        <v/>
      </c>
      <c r="K22" s="17">
        <f>SUM(E$7:E22)</f>
        <v/>
      </c>
      <c r="L22" s="17">
        <f>SUM(F$7:F22)</f>
        <v/>
      </c>
    </row>
    <row r="23">
      <c r="A23" s="21">
        <f>A22+1</f>
        <v/>
      </c>
      <c r="B23" s="17">
        <f>SUMPRODUCT((Composants!$D$7:$D$14&gt;0)*(A23&gt;=Paramètres!$B$14)*(A23&lt;Paramètres!$B$14+Composants!$D$7:$D$14)*Composants!$E$7:$E$14)</f>
        <v/>
      </c>
      <c r="C23" s="17">
        <f>IF(A23=Paramètres!$B$13,MIN(Paramètres!$B$11,Paramètres!$B$7),0)</f>
        <v/>
      </c>
      <c r="D23" s="17">
        <f>MIN(B23*Paramètres!$B$12,MAX(0,Paramètres!$B$11-SUM(D$7:D22)))</f>
        <v/>
      </c>
      <c r="E23" s="17">
        <f>C23-B23</f>
        <v/>
      </c>
      <c r="F23" s="17">
        <f>D23-B23</f>
        <v/>
      </c>
      <c r="G23" s="17">
        <f>Paramètres!$B$15+E23</f>
        <v/>
      </c>
      <c r="H23" s="17">
        <f>Paramètres!$B$15+F23</f>
        <v/>
      </c>
      <c r="I23" s="17">
        <f>IF(A23&lt;Paramètres!$B$13,Paramètres!$B$11,MAX(0,Paramètres!$B$11-SUM(C$7:C23)))</f>
        <v/>
      </c>
      <c r="J23" s="17">
        <f>MAX(0,Paramètres!$B$11-SUM(D$7:D23))</f>
        <v/>
      </c>
      <c r="K23" s="17">
        <f>SUM(E$7:E23)</f>
        <v/>
      </c>
      <c r="L23" s="17">
        <f>SUM(F$7:F23)</f>
        <v/>
      </c>
    </row>
    <row r="24">
      <c r="A24" s="21">
        <f>A23+1</f>
        <v/>
      </c>
      <c r="B24" s="17">
        <f>SUMPRODUCT((Composants!$D$7:$D$14&gt;0)*(A24&gt;=Paramètres!$B$14)*(A24&lt;Paramètres!$B$14+Composants!$D$7:$D$14)*Composants!$E$7:$E$14)</f>
        <v/>
      </c>
      <c r="C24" s="17">
        <f>IF(A24=Paramètres!$B$13,MIN(Paramètres!$B$11,Paramètres!$B$7),0)</f>
        <v/>
      </c>
      <c r="D24" s="17">
        <f>MIN(B24*Paramètres!$B$12,MAX(0,Paramètres!$B$11-SUM(D$7:D23)))</f>
        <v/>
      </c>
      <c r="E24" s="17">
        <f>C24-B24</f>
        <v/>
      </c>
      <c r="F24" s="17">
        <f>D24-B24</f>
        <v/>
      </c>
      <c r="G24" s="17">
        <f>Paramètres!$B$15+E24</f>
        <v/>
      </c>
      <c r="H24" s="17">
        <f>Paramètres!$B$15+F24</f>
        <v/>
      </c>
      <c r="I24" s="17">
        <f>IF(A24&lt;Paramètres!$B$13,Paramètres!$B$11,MAX(0,Paramètres!$B$11-SUM(C$7:C24)))</f>
        <v/>
      </c>
      <c r="J24" s="17">
        <f>MAX(0,Paramètres!$B$11-SUM(D$7:D24))</f>
        <v/>
      </c>
      <c r="K24" s="17">
        <f>SUM(E$7:E24)</f>
        <v/>
      </c>
      <c r="L24" s="17">
        <f>SUM(F$7:F24)</f>
        <v/>
      </c>
    </row>
    <row r="25">
      <c r="A25" s="21">
        <f>A24+1</f>
        <v/>
      </c>
      <c r="B25" s="17">
        <f>SUMPRODUCT((Composants!$D$7:$D$14&gt;0)*(A25&gt;=Paramètres!$B$14)*(A25&lt;Paramètres!$B$14+Composants!$D$7:$D$14)*Composants!$E$7:$E$14)</f>
        <v/>
      </c>
      <c r="C25" s="17">
        <f>IF(A25=Paramètres!$B$13,MIN(Paramètres!$B$11,Paramètres!$B$7),0)</f>
        <v/>
      </c>
      <c r="D25" s="17">
        <f>MIN(B25*Paramètres!$B$12,MAX(0,Paramètres!$B$11-SUM(D$7:D24)))</f>
        <v/>
      </c>
      <c r="E25" s="17">
        <f>C25-B25</f>
        <v/>
      </c>
      <c r="F25" s="17">
        <f>D25-B25</f>
        <v/>
      </c>
      <c r="G25" s="17">
        <f>Paramètres!$B$15+E25</f>
        <v/>
      </c>
      <c r="H25" s="17">
        <f>Paramètres!$B$15+F25</f>
        <v/>
      </c>
      <c r="I25" s="17">
        <f>IF(A25&lt;Paramètres!$B$13,Paramètres!$B$11,MAX(0,Paramètres!$B$11-SUM(C$7:C25)))</f>
        <v/>
      </c>
      <c r="J25" s="17">
        <f>MAX(0,Paramètres!$B$11-SUM(D$7:D25))</f>
        <v/>
      </c>
      <c r="K25" s="17">
        <f>SUM(E$7:E25)</f>
        <v/>
      </c>
      <c r="L25" s="17">
        <f>SUM(F$7:F25)</f>
        <v/>
      </c>
    </row>
    <row r="26">
      <c r="A26" s="21">
        <f>A25+1</f>
        <v/>
      </c>
      <c r="B26" s="17">
        <f>SUMPRODUCT((Composants!$D$7:$D$14&gt;0)*(A26&gt;=Paramètres!$B$14)*(A26&lt;Paramètres!$B$14+Composants!$D$7:$D$14)*Composants!$E$7:$E$14)</f>
        <v/>
      </c>
      <c r="C26" s="17">
        <f>IF(A26=Paramètres!$B$13,MIN(Paramètres!$B$11,Paramètres!$B$7),0)</f>
        <v/>
      </c>
      <c r="D26" s="17">
        <f>MIN(B26*Paramètres!$B$12,MAX(0,Paramètres!$B$11-SUM(D$7:D25)))</f>
        <v/>
      </c>
      <c r="E26" s="17">
        <f>C26-B26</f>
        <v/>
      </c>
      <c r="F26" s="17">
        <f>D26-B26</f>
        <v/>
      </c>
      <c r="G26" s="17">
        <f>Paramètres!$B$15+E26</f>
        <v/>
      </c>
      <c r="H26" s="17">
        <f>Paramètres!$B$15+F26</f>
        <v/>
      </c>
      <c r="I26" s="17">
        <f>IF(A26&lt;Paramètres!$B$13,Paramètres!$B$11,MAX(0,Paramètres!$B$11-SUM(C$7:C26)))</f>
        <v/>
      </c>
      <c r="J26" s="17">
        <f>MAX(0,Paramètres!$B$11-SUM(D$7:D26))</f>
        <v/>
      </c>
      <c r="K26" s="17">
        <f>SUM(E$7:E26)</f>
        <v/>
      </c>
      <c r="L26" s="17">
        <f>SUM(F$7:F26)</f>
        <v/>
      </c>
    </row>
    <row r="27">
      <c r="A27" s="21">
        <f>A26+1</f>
        <v/>
      </c>
      <c r="B27" s="17">
        <f>SUMPRODUCT((Composants!$D$7:$D$14&gt;0)*(A27&gt;=Paramètres!$B$14)*(A27&lt;Paramètres!$B$14+Composants!$D$7:$D$14)*Composants!$E$7:$E$14)</f>
        <v/>
      </c>
      <c r="C27" s="17">
        <f>IF(A27=Paramètres!$B$13,MIN(Paramètres!$B$11,Paramètres!$B$7),0)</f>
        <v/>
      </c>
      <c r="D27" s="17">
        <f>MIN(B27*Paramètres!$B$12,MAX(0,Paramètres!$B$11-SUM(D$7:D26)))</f>
        <v/>
      </c>
      <c r="E27" s="17">
        <f>C27-B27</f>
        <v/>
      </c>
      <c r="F27" s="17">
        <f>D27-B27</f>
        <v/>
      </c>
      <c r="G27" s="17">
        <f>Paramètres!$B$15+E27</f>
        <v/>
      </c>
      <c r="H27" s="17">
        <f>Paramètres!$B$15+F27</f>
        <v/>
      </c>
      <c r="I27" s="17">
        <f>IF(A27&lt;Paramètres!$B$13,Paramètres!$B$11,MAX(0,Paramètres!$B$11-SUM(C$7:C27)))</f>
        <v/>
      </c>
      <c r="J27" s="17">
        <f>MAX(0,Paramètres!$B$11-SUM(D$7:D27))</f>
        <v/>
      </c>
      <c r="K27" s="17">
        <f>SUM(E$7:E27)</f>
        <v/>
      </c>
      <c r="L27" s="17">
        <f>SUM(F$7:F27)</f>
        <v/>
      </c>
    </row>
    <row r="28">
      <c r="A28" s="21">
        <f>A27+1</f>
        <v/>
      </c>
      <c r="B28" s="17">
        <f>SUMPRODUCT((Composants!$D$7:$D$14&gt;0)*(A28&gt;=Paramètres!$B$14)*(A28&lt;Paramètres!$B$14+Composants!$D$7:$D$14)*Composants!$E$7:$E$14)</f>
        <v/>
      </c>
      <c r="C28" s="17">
        <f>IF(A28=Paramètres!$B$13,MIN(Paramètres!$B$11,Paramètres!$B$7),0)</f>
        <v/>
      </c>
      <c r="D28" s="17">
        <f>MIN(B28*Paramètres!$B$12,MAX(0,Paramètres!$B$11-SUM(D$7:D27)))</f>
        <v/>
      </c>
      <c r="E28" s="17">
        <f>C28-B28</f>
        <v/>
      </c>
      <c r="F28" s="17">
        <f>D28-B28</f>
        <v/>
      </c>
      <c r="G28" s="17">
        <f>Paramètres!$B$15+E28</f>
        <v/>
      </c>
      <c r="H28" s="17">
        <f>Paramètres!$B$15+F28</f>
        <v/>
      </c>
      <c r="I28" s="17">
        <f>IF(A28&lt;Paramètres!$B$13,Paramètres!$B$11,MAX(0,Paramètres!$B$11-SUM(C$7:C28)))</f>
        <v/>
      </c>
      <c r="J28" s="17">
        <f>MAX(0,Paramètres!$B$11-SUM(D$7:D28))</f>
        <v/>
      </c>
      <c r="K28" s="17">
        <f>SUM(E$7:E28)</f>
        <v/>
      </c>
      <c r="L28" s="17">
        <f>SUM(F$7:F28)</f>
        <v/>
      </c>
    </row>
    <row r="29">
      <c r="A29" s="21">
        <f>A28+1</f>
        <v/>
      </c>
      <c r="B29" s="17">
        <f>SUMPRODUCT((Composants!$D$7:$D$14&gt;0)*(A29&gt;=Paramètres!$B$14)*(A29&lt;Paramètres!$B$14+Composants!$D$7:$D$14)*Composants!$E$7:$E$14)</f>
        <v/>
      </c>
      <c r="C29" s="17">
        <f>IF(A29=Paramètres!$B$13,MIN(Paramètres!$B$11,Paramètres!$B$7),0)</f>
        <v/>
      </c>
      <c r="D29" s="17">
        <f>MIN(B29*Paramètres!$B$12,MAX(0,Paramètres!$B$11-SUM(D$7:D28)))</f>
        <v/>
      </c>
      <c r="E29" s="17">
        <f>C29-B29</f>
        <v/>
      </c>
      <c r="F29" s="17">
        <f>D29-B29</f>
        <v/>
      </c>
      <c r="G29" s="17">
        <f>Paramètres!$B$15+E29</f>
        <v/>
      </c>
      <c r="H29" s="17">
        <f>Paramètres!$B$15+F29</f>
        <v/>
      </c>
      <c r="I29" s="17">
        <f>IF(A29&lt;Paramètres!$B$13,Paramètres!$B$11,MAX(0,Paramètres!$B$11-SUM(C$7:C29)))</f>
        <v/>
      </c>
      <c r="J29" s="17">
        <f>MAX(0,Paramètres!$B$11-SUM(D$7:D29))</f>
        <v/>
      </c>
      <c r="K29" s="17">
        <f>SUM(E$7:E29)</f>
        <v/>
      </c>
      <c r="L29" s="17">
        <f>SUM(F$7:F29)</f>
        <v/>
      </c>
    </row>
    <row r="30">
      <c r="A30" s="21">
        <f>A29+1</f>
        <v/>
      </c>
      <c r="B30" s="17">
        <f>SUMPRODUCT((Composants!$D$7:$D$14&gt;0)*(A30&gt;=Paramètres!$B$14)*(A30&lt;Paramètres!$B$14+Composants!$D$7:$D$14)*Composants!$E$7:$E$14)</f>
        <v/>
      </c>
      <c r="C30" s="17">
        <f>IF(A30=Paramètres!$B$13,MIN(Paramètres!$B$11,Paramètres!$B$7),0)</f>
        <v/>
      </c>
      <c r="D30" s="17">
        <f>MIN(B30*Paramètres!$B$12,MAX(0,Paramètres!$B$11-SUM(D$7:D29)))</f>
        <v/>
      </c>
      <c r="E30" s="17">
        <f>C30-B30</f>
        <v/>
      </c>
      <c r="F30" s="17">
        <f>D30-B30</f>
        <v/>
      </c>
      <c r="G30" s="17">
        <f>Paramètres!$B$15+E30</f>
        <v/>
      </c>
      <c r="H30" s="17">
        <f>Paramètres!$B$15+F30</f>
        <v/>
      </c>
      <c r="I30" s="17">
        <f>IF(A30&lt;Paramètres!$B$13,Paramètres!$B$11,MAX(0,Paramètres!$B$11-SUM(C$7:C30)))</f>
        <v/>
      </c>
      <c r="J30" s="17">
        <f>MAX(0,Paramètres!$B$11-SUM(D$7:D30))</f>
        <v/>
      </c>
      <c r="K30" s="17">
        <f>SUM(E$7:E30)</f>
        <v/>
      </c>
      <c r="L30" s="17">
        <f>SUM(F$7:F30)</f>
        <v/>
      </c>
    </row>
    <row r="31">
      <c r="A31" s="21">
        <f>A30+1</f>
        <v/>
      </c>
      <c r="B31" s="17">
        <f>SUMPRODUCT((Composants!$D$7:$D$14&gt;0)*(A31&gt;=Paramètres!$B$14)*(A31&lt;Paramètres!$B$14+Composants!$D$7:$D$14)*Composants!$E$7:$E$14)</f>
        <v/>
      </c>
      <c r="C31" s="17">
        <f>IF(A31=Paramètres!$B$13,MIN(Paramètres!$B$11,Paramètres!$B$7),0)</f>
        <v/>
      </c>
      <c r="D31" s="17">
        <f>MIN(B31*Paramètres!$B$12,MAX(0,Paramètres!$B$11-SUM(D$7:D30)))</f>
        <v/>
      </c>
      <c r="E31" s="17">
        <f>C31-B31</f>
        <v/>
      </c>
      <c r="F31" s="17">
        <f>D31-B31</f>
        <v/>
      </c>
      <c r="G31" s="17">
        <f>Paramètres!$B$15+E31</f>
        <v/>
      </c>
      <c r="H31" s="17">
        <f>Paramètres!$B$15+F31</f>
        <v/>
      </c>
      <c r="I31" s="17">
        <f>IF(A31&lt;Paramètres!$B$13,Paramètres!$B$11,MAX(0,Paramètres!$B$11-SUM(C$7:C31)))</f>
        <v/>
      </c>
      <c r="J31" s="17">
        <f>MAX(0,Paramètres!$B$11-SUM(D$7:D31))</f>
        <v/>
      </c>
      <c r="K31" s="17">
        <f>SUM(E$7:E31)</f>
        <v/>
      </c>
      <c r="L31" s="17">
        <f>SUM(F$7:F31)</f>
        <v/>
      </c>
    </row>
    <row r="32">
      <c r="A32" s="21">
        <f>A31+1</f>
        <v/>
      </c>
      <c r="B32" s="17">
        <f>SUMPRODUCT((Composants!$D$7:$D$14&gt;0)*(A32&gt;=Paramètres!$B$14)*(A32&lt;Paramètres!$B$14+Composants!$D$7:$D$14)*Composants!$E$7:$E$14)</f>
        <v/>
      </c>
      <c r="C32" s="17">
        <f>IF(A32=Paramètres!$B$13,MIN(Paramètres!$B$11,Paramètres!$B$7),0)</f>
        <v/>
      </c>
      <c r="D32" s="17">
        <f>MIN(B32*Paramètres!$B$12,MAX(0,Paramètres!$B$11-SUM(D$7:D31)))</f>
        <v/>
      </c>
      <c r="E32" s="17">
        <f>C32-B32</f>
        <v/>
      </c>
      <c r="F32" s="17">
        <f>D32-B32</f>
        <v/>
      </c>
      <c r="G32" s="17">
        <f>Paramètres!$B$15+E32</f>
        <v/>
      </c>
      <c r="H32" s="17">
        <f>Paramètres!$B$15+F32</f>
        <v/>
      </c>
      <c r="I32" s="17">
        <f>IF(A32&lt;Paramètres!$B$13,Paramètres!$B$11,MAX(0,Paramètres!$B$11-SUM(C$7:C32)))</f>
        <v/>
      </c>
      <c r="J32" s="17">
        <f>MAX(0,Paramètres!$B$11-SUM(D$7:D32))</f>
        <v/>
      </c>
      <c r="K32" s="17">
        <f>SUM(E$7:E32)</f>
        <v/>
      </c>
      <c r="L32" s="17">
        <f>SUM(F$7:F32)</f>
        <v/>
      </c>
    </row>
    <row r="33">
      <c r="A33" s="21">
        <f>A32+1</f>
        <v/>
      </c>
      <c r="B33" s="17">
        <f>SUMPRODUCT((Composants!$D$7:$D$14&gt;0)*(A33&gt;=Paramètres!$B$14)*(A33&lt;Paramètres!$B$14+Composants!$D$7:$D$14)*Composants!$E$7:$E$14)</f>
        <v/>
      </c>
      <c r="C33" s="17">
        <f>IF(A33=Paramètres!$B$13,MIN(Paramètres!$B$11,Paramètres!$B$7),0)</f>
        <v/>
      </c>
      <c r="D33" s="17">
        <f>MIN(B33*Paramètres!$B$12,MAX(0,Paramètres!$B$11-SUM(D$7:D32)))</f>
        <v/>
      </c>
      <c r="E33" s="17">
        <f>C33-B33</f>
        <v/>
      </c>
      <c r="F33" s="17">
        <f>D33-B33</f>
        <v/>
      </c>
      <c r="G33" s="17">
        <f>Paramètres!$B$15+E33</f>
        <v/>
      </c>
      <c r="H33" s="17">
        <f>Paramètres!$B$15+F33</f>
        <v/>
      </c>
      <c r="I33" s="17">
        <f>IF(A33&lt;Paramètres!$B$13,Paramètres!$B$11,MAX(0,Paramètres!$B$11-SUM(C$7:C33)))</f>
        <v/>
      </c>
      <c r="J33" s="17">
        <f>MAX(0,Paramètres!$B$11-SUM(D$7:D33))</f>
        <v/>
      </c>
      <c r="K33" s="17">
        <f>SUM(E$7:E33)</f>
        <v/>
      </c>
      <c r="L33" s="17">
        <f>SUM(F$7:F33)</f>
        <v/>
      </c>
    </row>
    <row r="34">
      <c r="A34" s="21">
        <f>A33+1</f>
        <v/>
      </c>
      <c r="B34" s="17">
        <f>SUMPRODUCT((Composants!$D$7:$D$14&gt;0)*(A34&gt;=Paramètres!$B$14)*(A34&lt;Paramètres!$B$14+Composants!$D$7:$D$14)*Composants!$E$7:$E$14)</f>
        <v/>
      </c>
      <c r="C34" s="17">
        <f>IF(A34=Paramètres!$B$13,MIN(Paramètres!$B$11,Paramètres!$B$7),0)</f>
        <v/>
      </c>
      <c r="D34" s="17">
        <f>MIN(B34*Paramètres!$B$12,MAX(0,Paramètres!$B$11-SUM(D$7:D33)))</f>
        <v/>
      </c>
      <c r="E34" s="17">
        <f>C34-B34</f>
        <v/>
      </c>
      <c r="F34" s="17">
        <f>D34-B34</f>
        <v/>
      </c>
      <c r="G34" s="17">
        <f>Paramètres!$B$15+E34</f>
        <v/>
      </c>
      <c r="H34" s="17">
        <f>Paramètres!$B$15+F34</f>
        <v/>
      </c>
      <c r="I34" s="17">
        <f>IF(A34&lt;Paramètres!$B$13,Paramètres!$B$11,MAX(0,Paramètres!$B$11-SUM(C$7:C34)))</f>
        <v/>
      </c>
      <c r="J34" s="17">
        <f>MAX(0,Paramètres!$B$11-SUM(D$7:D34))</f>
        <v/>
      </c>
      <c r="K34" s="17">
        <f>SUM(E$7:E34)</f>
        <v/>
      </c>
      <c r="L34" s="17">
        <f>SUM(F$7:F34)</f>
        <v/>
      </c>
    </row>
    <row r="35">
      <c r="A35" s="21">
        <f>A34+1</f>
        <v/>
      </c>
      <c r="B35" s="17">
        <f>SUMPRODUCT((Composants!$D$7:$D$14&gt;0)*(A35&gt;=Paramètres!$B$14)*(A35&lt;Paramètres!$B$14+Composants!$D$7:$D$14)*Composants!$E$7:$E$14)</f>
        <v/>
      </c>
      <c r="C35" s="17">
        <f>IF(A35=Paramètres!$B$13,MIN(Paramètres!$B$11,Paramètres!$B$7),0)</f>
        <v/>
      </c>
      <c r="D35" s="17">
        <f>MIN(B35*Paramètres!$B$12,MAX(0,Paramètres!$B$11-SUM(D$7:D34)))</f>
        <v/>
      </c>
      <c r="E35" s="17">
        <f>C35-B35</f>
        <v/>
      </c>
      <c r="F35" s="17">
        <f>D35-B35</f>
        <v/>
      </c>
      <c r="G35" s="17">
        <f>Paramètres!$B$15+E35</f>
        <v/>
      </c>
      <c r="H35" s="17">
        <f>Paramètres!$B$15+F35</f>
        <v/>
      </c>
      <c r="I35" s="17">
        <f>IF(A35&lt;Paramètres!$B$13,Paramètres!$B$11,MAX(0,Paramètres!$B$11-SUM(C$7:C35)))</f>
        <v/>
      </c>
      <c r="J35" s="17">
        <f>MAX(0,Paramètres!$B$11-SUM(D$7:D35))</f>
        <v/>
      </c>
      <c r="K35" s="17">
        <f>SUM(E$7:E35)</f>
        <v/>
      </c>
      <c r="L35" s="17">
        <f>SUM(F$7:F35)</f>
        <v/>
      </c>
    </row>
    <row r="36">
      <c r="A36" s="21">
        <f>A35+1</f>
        <v/>
      </c>
      <c r="B36" s="17">
        <f>SUMPRODUCT((Composants!$D$7:$D$14&gt;0)*(A36&gt;=Paramètres!$B$14)*(A36&lt;Paramètres!$B$14+Composants!$D$7:$D$14)*Composants!$E$7:$E$14)</f>
        <v/>
      </c>
      <c r="C36" s="17">
        <f>IF(A36=Paramètres!$B$13,MIN(Paramètres!$B$11,Paramètres!$B$7),0)</f>
        <v/>
      </c>
      <c r="D36" s="17">
        <f>MIN(B36*Paramètres!$B$12,MAX(0,Paramètres!$B$11-SUM(D$7:D35)))</f>
        <v/>
      </c>
      <c r="E36" s="17">
        <f>C36-B36</f>
        <v/>
      </c>
      <c r="F36" s="17">
        <f>D36-B36</f>
        <v/>
      </c>
      <c r="G36" s="17">
        <f>Paramètres!$B$15+E36</f>
        <v/>
      </c>
      <c r="H36" s="17">
        <f>Paramètres!$B$15+F36</f>
        <v/>
      </c>
      <c r="I36" s="17">
        <f>IF(A36&lt;Paramètres!$B$13,Paramètres!$B$11,MAX(0,Paramètres!$B$11-SUM(C$7:C36)))</f>
        <v/>
      </c>
      <c r="J36" s="17">
        <f>MAX(0,Paramètres!$B$11-SUM(D$7:D36))</f>
        <v/>
      </c>
      <c r="K36" s="17">
        <f>SUM(E$7:E36)</f>
        <v/>
      </c>
      <c r="L36" s="17">
        <f>SUM(F$7:F36)</f>
        <v/>
      </c>
    </row>
    <row r="37">
      <c r="A37" s="21">
        <f>A36+1</f>
        <v/>
      </c>
      <c r="B37" s="17">
        <f>SUMPRODUCT((Composants!$D$7:$D$14&gt;0)*(A37&gt;=Paramètres!$B$14)*(A37&lt;Paramètres!$B$14+Composants!$D$7:$D$14)*Composants!$E$7:$E$14)</f>
        <v/>
      </c>
      <c r="C37" s="17">
        <f>IF(A37=Paramètres!$B$13,MIN(Paramètres!$B$11,Paramètres!$B$7),0)</f>
        <v/>
      </c>
      <c r="D37" s="17">
        <f>MIN(B37*Paramètres!$B$12,MAX(0,Paramètres!$B$11-SUM(D$7:D36)))</f>
        <v/>
      </c>
      <c r="E37" s="17">
        <f>C37-B37</f>
        <v/>
      </c>
      <c r="F37" s="17">
        <f>D37-B37</f>
        <v/>
      </c>
      <c r="G37" s="17">
        <f>Paramètres!$B$15+E37</f>
        <v/>
      </c>
      <c r="H37" s="17">
        <f>Paramètres!$B$15+F37</f>
        <v/>
      </c>
      <c r="I37" s="17">
        <f>IF(A37&lt;Paramètres!$B$13,Paramètres!$B$11,MAX(0,Paramètres!$B$11-SUM(C$7:C37)))</f>
        <v/>
      </c>
      <c r="J37" s="17">
        <f>MAX(0,Paramètres!$B$11-SUM(D$7:D37))</f>
        <v/>
      </c>
      <c r="K37" s="17">
        <f>SUM(E$7:E37)</f>
        <v/>
      </c>
      <c r="L37" s="17">
        <f>SUM(F$7:F37)</f>
        <v/>
      </c>
    </row>
    <row r="38">
      <c r="A38" s="21">
        <f>A37+1</f>
        <v/>
      </c>
      <c r="B38" s="17">
        <f>SUMPRODUCT((Composants!$D$7:$D$14&gt;0)*(A38&gt;=Paramètres!$B$14)*(A38&lt;Paramètres!$B$14+Composants!$D$7:$D$14)*Composants!$E$7:$E$14)</f>
        <v/>
      </c>
      <c r="C38" s="17">
        <f>IF(A38=Paramètres!$B$13,MIN(Paramètres!$B$11,Paramètres!$B$7),0)</f>
        <v/>
      </c>
      <c r="D38" s="17">
        <f>MIN(B38*Paramètres!$B$12,MAX(0,Paramètres!$B$11-SUM(D$7:D37)))</f>
        <v/>
      </c>
      <c r="E38" s="17">
        <f>C38-B38</f>
        <v/>
      </c>
      <c r="F38" s="17">
        <f>D38-B38</f>
        <v/>
      </c>
      <c r="G38" s="17">
        <f>Paramètres!$B$15+E38</f>
        <v/>
      </c>
      <c r="H38" s="17">
        <f>Paramètres!$B$15+F38</f>
        <v/>
      </c>
      <c r="I38" s="17">
        <f>IF(A38&lt;Paramètres!$B$13,Paramètres!$B$11,MAX(0,Paramètres!$B$11-SUM(C$7:C38)))</f>
        <v/>
      </c>
      <c r="J38" s="17">
        <f>MAX(0,Paramètres!$B$11-SUM(D$7:D38))</f>
        <v/>
      </c>
      <c r="K38" s="17">
        <f>SUM(E$7:E38)</f>
        <v/>
      </c>
      <c r="L38" s="17">
        <f>SUM(F$7:F38)</f>
        <v/>
      </c>
    </row>
    <row r="39">
      <c r="A39" s="21">
        <f>A38+1</f>
        <v/>
      </c>
      <c r="B39" s="17">
        <f>SUMPRODUCT((Composants!$D$7:$D$14&gt;0)*(A39&gt;=Paramètres!$B$14)*(A39&lt;Paramètres!$B$14+Composants!$D$7:$D$14)*Composants!$E$7:$E$14)</f>
        <v/>
      </c>
      <c r="C39" s="17">
        <f>IF(A39=Paramètres!$B$13,MIN(Paramètres!$B$11,Paramètres!$B$7),0)</f>
        <v/>
      </c>
      <c r="D39" s="17">
        <f>MIN(B39*Paramètres!$B$12,MAX(0,Paramètres!$B$11-SUM(D$7:D38)))</f>
        <v/>
      </c>
      <c r="E39" s="17">
        <f>C39-B39</f>
        <v/>
      </c>
      <c r="F39" s="17">
        <f>D39-B39</f>
        <v/>
      </c>
      <c r="G39" s="17">
        <f>Paramètres!$B$15+E39</f>
        <v/>
      </c>
      <c r="H39" s="17">
        <f>Paramètres!$B$15+F39</f>
        <v/>
      </c>
      <c r="I39" s="17">
        <f>IF(A39&lt;Paramètres!$B$13,Paramètres!$B$11,MAX(0,Paramètres!$B$11-SUM(C$7:C39)))</f>
        <v/>
      </c>
      <c r="J39" s="17">
        <f>MAX(0,Paramètres!$B$11-SUM(D$7:D39))</f>
        <v/>
      </c>
      <c r="K39" s="17">
        <f>SUM(E$7:E39)</f>
        <v/>
      </c>
      <c r="L39" s="17">
        <f>SUM(F$7:F39)</f>
        <v/>
      </c>
    </row>
    <row r="40">
      <c r="A40" s="21">
        <f>A39+1</f>
        <v/>
      </c>
      <c r="B40" s="17">
        <f>SUMPRODUCT((Composants!$D$7:$D$14&gt;0)*(A40&gt;=Paramètres!$B$14)*(A40&lt;Paramètres!$B$14+Composants!$D$7:$D$14)*Composants!$E$7:$E$14)</f>
        <v/>
      </c>
      <c r="C40" s="17">
        <f>IF(A40=Paramètres!$B$13,MIN(Paramètres!$B$11,Paramètres!$B$7),0)</f>
        <v/>
      </c>
      <c r="D40" s="17">
        <f>MIN(B40*Paramètres!$B$12,MAX(0,Paramètres!$B$11-SUM(D$7:D39)))</f>
        <v/>
      </c>
      <c r="E40" s="17">
        <f>C40-B40</f>
        <v/>
      </c>
      <c r="F40" s="17">
        <f>D40-B40</f>
        <v/>
      </c>
      <c r="G40" s="17">
        <f>Paramètres!$B$15+E40</f>
        <v/>
      </c>
      <c r="H40" s="17">
        <f>Paramètres!$B$15+F40</f>
        <v/>
      </c>
      <c r="I40" s="17">
        <f>IF(A40&lt;Paramètres!$B$13,Paramètres!$B$11,MAX(0,Paramètres!$B$11-SUM(C$7:C40)))</f>
        <v/>
      </c>
      <c r="J40" s="17">
        <f>MAX(0,Paramètres!$B$11-SUM(D$7:D40))</f>
        <v/>
      </c>
      <c r="K40" s="17">
        <f>SUM(E$7:E40)</f>
        <v/>
      </c>
      <c r="L40" s="17">
        <f>SUM(F$7:F40)</f>
        <v/>
      </c>
    </row>
    <row r="41">
      <c r="A41" s="21">
        <f>A40+1</f>
        <v/>
      </c>
      <c r="B41" s="17">
        <f>SUMPRODUCT((Composants!$D$7:$D$14&gt;0)*(A41&gt;=Paramètres!$B$14)*(A41&lt;Paramètres!$B$14+Composants!$D$7:$D$14)*Composants!$E$7:$E$14)</f>
        <v/>
      </c>
      <c r="C41" s="17">
        <f>IF(A41=Paramètres!$B$13,MIN(Paramètres!$B$11,Paramètres!$B$7),0)</f>
        <v/>
      </c>
      <c r="D41" s="17">
        <f>MIN(B41*Paramètres!$B$12,MAX(0,Paramètres!$B$11-SUM(D$7:D40)))</f>
        <v/>
      </c>
      <c r="E41" s="17">
        <f>C41-B41</f>
        <v/>
      </c>
      <c r="F41" s="17">
        <f>D41-B41</f>
        <v/>
      </c>
      <c r="G41" s="17">
        <f>Paramètres!$B$15+E41</f>
        <v/>
      </c>
      <c r="H41" s="17">
        <f>Paramètres!$B$15+F41</f>
        <v/>
      </c>
      <c r="I41" s="17">
        <f>IF(A41&lt;Paramètres!$B$13,Paramètres!$B$11,MAX(0,Paramètres!$B$11-SUM(C$7:C41)))</f>
        <v/>
      </c>
      <c r="J41" s="17">
        <f>MAX(0,Paramètres!$B$11-SUM(D$7:D41))</f>
        <v/>
      </c>
      <c r="K41" s="17">
        <f>SUM(E$7:E41)</f>
        <v/>
      </c>
      <c r="L41" s="17">
        <f>SUM(F$7:F41)</f>
        <v/>
      </c>
    </row>
    <row r="42">
      <c r="A42" s="21">
        <f>A41+1</f>
        <v/>
      </c>
      <c r="B42" s="17">
        <f>SUMPRODUCT((Composants!$D$7:$D$14&gt;0)*(A42&gt;=Paramètres!$B$14)*(A42&lt;Paramètres!$B$14+Composants!$D$7:$D$14)*Composants!$E$7:$E$14)</f>
        <v/>
      </c>
      <c r="C42" s="17">
        <f>IF(A42=Paramètres!$B$13,MIN(Paramètres!$B$11,Paramètres!$B$7),0)</f>
        <v/>
      </c>
      <c r="D42" s="17">
        <f>MIN(B42*Paramètres!$B$12,MAX(0,Paramètres!$B$11-SUM(D$7:D41)))</f>
        <v/>
      </c>
      <c r="E42" s="17">
        <f>C42-B42</f>
        <v/>
      </c>
      <c r="F42" s="17">
        <f>D42-B42</f>
        <v/>
      </c>
      <c r="G42" s="17">
        <f>Paramètres!$B$15+E42</f>
        <v/>
      </c>
      <c r="H42" s="17">
        <f>Paramètres!$B$15+F42</f>
        <v/>
      </c>
      <c r="I42" s="17">
        <f>IF(A42&lt;Paramètres!$B$13,Paramètres!$B$11,MAX(0,Paramètres!$B$11-SUM(C$7:C42)))</f>
        <v/>
      </c>
      <c r="J42" s="17">
        <f>MAX(0,Paramètres!$B$11-SUM(D$7:D42))</f>
        <v/>
      </c>
      <c r="K42" s="17">
        <f>SUM(E$7:E42)</f>
        <v/>
      </c>
      <c r="L42" s="17">
        <f>SUM(F$7:F42)</f>
        <v/>
      </c>
    </row>
    <row r="43">
      <c r="A43" s="21">
        <f>A42+1</f>
        <v/>
      </c>
      <c r="B43" s="17">
        <f>SUMPRODUCT((Composants!$D$7:$D$14&gt;0)*(A43&gt;=Paramètres!$B$14)*(A43&lt;Paramètres!$B$14+Composants!$D$7:$D$14)*Composants!$E$7:$E$14)</f>
        <v/>
      </c>
      <c r="C43" s="17">
        <f>IF(A43=Paramètres!$B$13,MIN(Paramètres!$B$11,Paramètres!$B$7),0)</f>
        <v/>
      </c>
      <c r="D43" s="17">
        <f>MIN(B43*Paramètres!$B$12,MAX(0,Paramètres!$B$11-SUM(D$7:D42)))</f>
        <v/>
      </c>
      <c r="E43" s="17">
        <f>C43-B43</f>
        <v/>
      </c>
      <c r="F43" s="17">
        <f>D43-B43</f>
        <v/>
      </c>
      <c r="G43" s="17">
        <f>Paramètres!$B$15+E43</f>
        <v/>
      </c>
      <c r="H43" s="17">
        <f>Paramètres!$B$15+F43</f>
        <v/>
      </c>
      <c r="I43" s="17">
        <f>IF(A43&lt;Paramètres!$B$13,Paramètres!$B$11,MAX(0,Paramètres!$B$11-SUM(C$7:C43)))</f>
        <v/>
      </c>
      <c r="J43" s="17">
        <f>MAX(0,Paramètres!$B$11-SUM(D$7:D43))</f>
        <v/>
      </c>
      <c r="K43" s="17">
        <f>SUM(E$7:E43)</f>
        <v/>
      </c>
      <c r="L43" s="17">
        <f>SUM(F$7:F43)</f>
        <v/>
      </c>
    </row>
    <row r="44">
      <c r="A44" s="21">
        <f>A43+1</f>
        <v/>
      </c>
      <c r="B44" s="17">
        <f>SUMPRODUCT((Composants!$D$7:$D$14&gt;0)*(A44&gt;=Paramètres!$B$14)*(A44&lt;Paramètres!$B$14+Composants!$D$7:$D$14)*Composants!$E$7:$E$14)</f>
        <v/>
      </c>
      <c r="C44" s="17">
        <f>IF(A44=Paramètres!$B$13,MIN(Paramètres!$B$11,Paramètres!$B$7),0)</f>
        <v/>
      </c>
      <c r="D44" s="17">
        <f>MIN(B44*Paramètres!$B$12,MAX(0,Paramètres!$B$11-SUM(D$7:D43)))</f>
        <v/>
      </c>
      <c r="E44" s="17">
        <f>C44-B44</f>
        <v/>
      </c>
      <c r="F44" s="17">
        <f>D44-B44</f>
        <v/>
      </c>
      <c r="G44" s="17">
        <f>Paramètres!$B$15+E44</f>
        <v/>
      </c>
      <c r="H44" s="17">
        <f>Paramètres!$B$15+F44</f>
        <v/>
      </c>
      <c r="I44" s="17">
        <f>IF(A44&lt;Paramètres!$B$13,Paramètres!$B$11,MAX(0,Paramètres!$B$11-SUM(C$7:C44)))</f>
        <v/>
      </c>
      <c r="J44" s="17">
        <f>MAX(0,Paramètres!$B$11-SUM(D$7:D44))</f>
        <v/>
      </c>
      <c r="K44" s="17">
        <f>SUM(E$7:E44)</f>
        <v/>
      </c>
      <c r="L44" s="17">
        <f>SUM(F$7:F44)</f>
        <v/>
      </c>
    </row>
    <row r="45">
      <c r="A45" s="21">
        <f>A44+1</f>
        <v/>
      </c>
      <c r="B45" s="17">
        <f>SUMPRODUCT((Composants!$D$7:$D$14&gt;0)*(A45&gt;=Paramètres!$B$14)*(A45&lt;Paramètres!$B$14+Composants!$D$7:$D$14)*Composants!$E$7:$E$14)</f>
        <v/>
      </c>
      <c r="C45" s="17">
        <f>IF(A45=Paramètres!$B$13,MIN(Paramètres!$B$11,Paramètres!$B$7),0)</f>
        <v/>
      </c>
      <c r="D45" s="17">
        <f>MIN(B45*Paramètres!$B$12,MAX(0,Paramètres!$B$11-SUM(D$7:D44)))</f>
        <v/>
      </c>
      <c r="E45" s="17">
        <f>C45-B45</f>
        <v/>
      </c>
      <c r="F45" s="17">
        <f>D45-B45</f>
        <v/>
      </c>
      <c r="G45" s="17">
        <f>Paramètres!$B$15+E45</f>
        <v/>
      </c>
      <c r="H45" s="17">
        <f>Paramètres!$B$15+F45</f>
        <v/>
      </c>
      <c r="I45" s="17">
        <f>IF(A45&lt;Paramètres!$B$13,Paramètres!$B$11,MAX(0,Paramètres!$B$11-SUM(C$7:C45)))</f>
        <v/>
      </c>
      <c r="J45" s="17">
        <f>MAX(0,Paramètres!$B$11-SUM(D$7:D45))</f>
        <v/>
      </c>
      <c r="K45" s="17">
        <f>SUM(E$7:E45)</f>
        <v/>
      </c>
      <c r="L45" s="17">
        <f>SUM(F$7:F45)</f>
        <v/>
      </c>
    </row>
    <row r="46">
      <c r="A46" s="21">
        <f>A45+1</f>
        <v/>
      </c>
      <c r="B46" s="17">
        <f>SUMPRODUCT((Composants!$D$7:$D$14&gt;0)*(A46&gt;=Paramètres!$B$14)*(A46&lt;Paramètres!$B$14+Composants!$D$7:$D$14)*Composants!$E$7:$E$14)</f>
        <v/>
      </c>
      <c r="C46" s="17">
        <f>IF(A46=Paramètres!$B$13,MIN(Paramètres!$B$11,Paramètres!$B$7),0)</f>
        <v/>
      </c>
      <c r="D46" s="17">
        <f>MIN(B46*Paramètres!$B$12,MAX(0,Paramètres!$B$11-SUM(D$7:D45)))</f>
        <v/>
      </c>
      <c r="E46" s="17">
        <f>C46-B46</f>
        <v/>
      </c>
      <c r="F46" s="17">
        <f>D46-B46</f>
        <v/>
      </c>
      <c r="G46" s="17">
        <f>Paramètres!$B$15+E46</f>
        <v/>
      </c>
      <c r="H46" s="17">
        <f>Paramètres!$B$15+F46</f>
        <v/>
      </c>
      <c r="I46" s="17">
        <f>IF(A46&lt;Paramètres!$B$13,Paramètres!$B$11,MAX(0,Paramètres!$B$11-SUM(C$7:C46)))</f>
        <v/>
      </c>
      <c r="J46" s="17">
        <f>MAX(0,Paramètres!$B$11-SUM(D$7:D46))</f>
        <v/>
      </c>
      <c r="K46" s="17">
        <f>SUM(E$7:E46)</f>
        <v/>
      </c>
      <c r="L46" s="17">
        <f>SUM(F$7:F46)</f>
        <v/>
      </c>
    </row>
    <row r="47">
      <c r="A47" s="21">
        <f>A46+1</f>
        <v/>
      </c>
      <c r="B47" s="17">
        <f>SUMPRODUCT((Composants!$D$7:$D$14&gt;0)*(A47&gt;=Paramètres!$B$14)*(A47&lt;Paramètres!$B$14+Composants!$D$7:$D$14)*Composants!$E$7:$E$14)</f>
        <v/>
      </c>
      <c r="C47" s="17">
        <f>IF(A47=Paramètres!$B$13,MIN(Paramètres!$B$11,Paramètres!$B$7),0)</f>
        <v/>
      </c>
      <c r="D47" s="17">
        <f>MIN(B47*Paramètres!$B$12,MAX(0,Paramètres!$B$11-SUM(D$7:D46)))</f>
        <v/>
      </c>
      <c r="E47" s="17">
        <f>C47-B47</f>
        <v/>
      </c>
      <c r="F47" s="17">
        <f>D47-B47</f>
        <v/>
      </c>
      <c r="G47" s="17">
        <f>Paramètres!$B$15+E47</f>
        <v/>
      </c>
      <c r="H47" s="17">
        <f>Paramètres!$B$15+F47</f>
        <v/>
      </c>
      <c r="I47" s="17">
        <f>IF(A47&lt;Paramètres!$B$13,Paramètres!$B$11,MAX(0,Paramètres!$B$11-SUM(C$7:C47)))</f>
        <v/>
      </c>
      <c r="J47" s="17">
        <f>MAX(0,Paramètres!$B$11-SUM(D$7:D47))</f>
        <v/>
      </c>
      <c r="K47" s="17">
        <f>SUM(E$7:E47)</f>
        <v/>
      </c>
      <c r="L47" s="17">
        <f>SUM(F$7:F47)</f>
        <v/>
      </c>
    </row>
    <row r="48">
      <c r="A48" s="21">
        <f>A47+1</f>
        <v/>
      </c>
      <c r="B48" s="17">
        <f>SUMPRODUCT((Composants!$D$7:$D$14&gt;0)*(A48&gt;=Paramètres!$B$14)*(A48&lt;Paramètres!$B$14+Composants!$D$7:$D$14)*Composants!$E$7:$E$14)</f>
        <v/>
      </c>
      <c r="C48" s="17">
        <f>IF(A48=Paramètres!$B$13,MIN(Paramètres!$B$11,Paramètres!$B$7),0)</f>
        <v/>
      </c>
      <c r="D48" s="17">
        <f>MIN(B48*Paramètres!$B$12,MAX(0,Paramètres!$B$11-SUM(D$7:D47)))</f>
        <v/>
      </c>
      <c r="E48" s="17">
        <f>C48-B48</f>
        <v/>
      </c>
      <c r="F48" s="17">
        <f>D48-B48</f>
        <v/>
      </c>
      <c r="G48" s="17">
        <f>Paramètres!$B$15+E48</f>
        <v/>
      </c>
      <c r="H48" s="17">
        <f>Paramètres!$B$15+F48</f>
        <v/>
      </c>
      <c r="I48" s="17">
        <f>IF(A48&lt;Paramètres!$B$13,Paramètres!$B$11,MAX(0,Paramètres!$B$11-SUM(C$7:C48)))</f>
        <v/>
      </c>
      <c r="J48" s="17">
        <f>MAX(0,Paramètres!$B$11-SUM(D$7:D48))</f>
        <v/>
      </c>
      <c r="K48" s="17">
        <f>SUM(E$7:E48)</f>
        <v/>
      </c>
      <c r="L48" s="17">
        <f>SUM(F$7:F48)</f>
        <v/>
      </c>
    </row>
    <row r="49">
      <c r="A49" s="21">
        <f>A48+1</f>
        <v/>
      </c>
      <c r="B49" s="17">
        <f>SUMPRODUCT((Composants!$D$7:$D$14&gt;0)*(A49&gt;=Paramètres!$B$14)*(A49&lt;Paramètres!$B$14+Composants!$D$7:$D$14)*Composants!$E$7:$E$14)</f>
        <v/>
      </c>
      <c r="C49" s="17">
        <f>IF(A49=Paramètres!$B$13,MIN(Paramètres!$B$11,Paramètres!$B$7),0)</f>
        <v/>
      </c>
      <c r="D49" s="17">
        <f>MIN(B49*Paramètres!$B$12,MAX(0,Paramètres!$B$11-SUM(D$7:D48)))</f>
        <v/>
      </c>
      <c r="E49" s="17">
        <f>C49-B49</f>
        <v/>
      </c>
      <c r="F49" s="17">
        <f>D49-B49</f>
        <v/>
      </c>
      <c r="G49" s="17">
        <f>Paramètres!$B$15+E49</f>
        <v/>
      </c>
      <c r="H49" s="17">
        <f>Paramètres!$B$15+F49</f>
        <v/>
      </c>
      <c r="I49" s="17">
        <f>IF(A49&lt;Paramètres!$B$13,Paramètres!$B$11,MAX(0,Paramètres!$B$11-SUM(C$7:C49)))</f>
        <v/>
      </c>
      <c r="J49" s="17">
        <f>MAX(0,Paramètres!$B$11-SUM(D$7:D49))</f>
        <v/>
      </c>
      <c r="K49" s="17">
        <f>SUM(E$7:E49)</f>
        <v/>
      </c>
      <c r="L49" s="17">
        <f>SUM(F$7:F49)</f>
        <v/>
      </c>
    </row>
    <row r="50">
      <c r="A50" s="21">
        <f>A49+1</f>
        <v/>
      </c>
      <c r="B50" s="17">
        <f>SUMPRODUCT((Composants!$D$7:$D$14&gt;0)*(A50&gt;=Paramètres!$B$14)*(A50&lt;Paramètres!$B$14+Composants!$D$7:$D$14)*Composants!$E$7:$E$14)</f>
        <v/>
      </c>
      <c r="C50" s="17">
        <f>IF(A50=Paramètres!$B$13,MIN(Paramètres!$B$11,Paramètres!$B$7),0)</f>
        <v/>
      </c>
      <c r="D50" s="17">
        <f>MIN(B50*Paramètres!$B$12,MAX(0,Paramètres!$B$11-SUM(D$7:D49)))</f>
        <v/>
      </c>
      <c r="E50" s="17">
        <f>C50-B50</f>
        <v/>
      </c>
      <c r="F50" s="17">
        <f>D50-B50</f>
        <v/>
      </c>
      <c r="G50" s="17">
        <f>Paramètres!$B$15+E50</f>
        <v/>
      </c>
      <c r="H50" s="17">
        <f>Paramètres!$B$15+F50</f>
        <v/>
      </c>
      <c r="I50" s="17">
        <f>IF(A50&lt;Paramètres!$B$13,Paramètres!$B$11,MAX(0,Paramètres!$B$11-SUM(C$7:C50)))</f>
        <v/>
      </c>
      <c r="J50" s="17">
        <f>MAX(0,Paramètres!$B$11-SUM(D$7:D50))</f>
        <v/>
      </c>
      <c r="K50" s="17">
        <f>SUM(E$7:E50)</f>
        <v/>
      </c>
      <c r="L50" s="17">
        <f>SUM(F$7:F50)</f>
        <v/>
      </c>
    </row>
    <row r="51">
      <c r="A51" s="21">
        <f>A50+1</f>
        <v/>
      </c>
      <c r="B51" s="17">
        <f>SUMPRODUCT((Composants!$D$7:$D$14&gt;0)*(A51&gt;=Paramètres!$B$14)*(A51&lt;Paramètres!$B$14+Composants!$D$7:$D$14)*Composants!$E$7:$E$14)</f>
        <v/>
      </c>
      <c r="C51" s="17">
        <f>IF(A51=Paramètres!$B$13,MIN(Paramètres!$B$11,Paramètres!$B$7),0)</f>
        <v/>
      </c>
      <c r="D51" s="17">
        <f>MIN(B51*Paramètres!$B$12,MAX(0,Paramètres!$B$11-SUM(D$7:D50)))</f>
        <v/>
      </c>
      <c r="E51" s="17">
        <f>C51-B51</f>
        <v/>
      </c>
      <c r="F51" s="17">
        <f>D51-B51</f>
        <v/>
      </c>
      <c r="G51" s="17">
        <f>Paramètres!$B$15+E51</f>
        <v/>
      </c>
      <c r="H51" s="17">
        <f>Paramètres!$B$15+F51</f>
        <v/>
      </c>
      <c r="I51" s="17">
        <f>IF(A51&lt;Paramètres!$B$13,Paramètres!$B$11,MAX(0,Paramètres!$B$11-SUM(C$7:C51)))</f>
        <v/>
      </c>
      <c r="J51" s="17">
        <f>MAX(0,Paramètres!$B$11-SUM(D$7:D51))</f>
        <v/>
      </c>
      <c r="K51" s="17">
        <f>SUM(E$7:E51)</f>
        <v/>
      </c>
      <c r="L51" s="17">
        <f>SUM(F$7:F51)</f>
        <v/>
      </c>
    </row>
    <row r="52">
      <c r="A52" s="21">
        <f>A51+1</f>
        <v/>
      </c>
      <c r="B52" s="17">
        <f>SUMPRODUCT((Composants!$D$7:$D$14&gt;0)*(A52&gt;=Paramètres!$B$14)*(A52&lt;Paramètres!$B$14+Composants!$D$7:$D$14)*Composants!$E$7:$E$14)</f>
        <v/>
      </c>
      <c r="C52" s="17">
        <f>IF(A52=Paramètres!$B$13,MIN(Paramètres!$B$11,Paramètres!$B$7),0)</f>
        <v/>
      </c>
      <c r="D52" s="17">
        <f>MIN(B52*Paramètres!$B$12,MAX(0,Paramètres!$B$11-SUM(D$7:D51)))</f>
        <v/>
      </c>
      <c r="E52" s="17">
        <f>C52-B52</f>
        <v/>
      </c>
      <c r="F52" s="17">
        <f>D52-B52</f>
        <v/>
      </c>
      <c r="G52" s="17">
        <f>Paramètres!$B$15+E52</f>
        <v/>
      </c>
      <c r="H52" s="17">
        <f>Paramètres!$B$15+F52</f>
        <v/>
      </c>
      <c r="I52" s="17">
        <f>IF(A52&lt;Paramètres!$B$13,Paramètres!$B$11,MAX(0,Paramètres!$B$11-SUM(C$7:C52)))</f>
        <v/>
      </c>
      <c r="J52" s="17">
        <f>MAX(0,Paramètres!$B$11-SUM(D$7:D52))</f>
        <v/>
      </c>
      <c r="K52" s="17">
        <f>SUM(E$7:E52)</f>
        <v/>
      </c>
      <c r="L52" s="17">
        <f>SUM(F$7:F52)</f>
        <v/>
      </c>
    </row>
    <row r="53">
      <c r="A53" s="21">
        <f>A52+1</f>
        <v/>
      </c>
      <c r="B53" s="17">
        <f>SUMPRODUCT((Composants!$D$7:$D$14&gt;0)*(A53&gt;=Paramètres!$B$14)*(A53&lt;Paramètres!$B$14+Composants!$D$7:$D$14)*Composants!$E$7:$E$14)</f>
        <v/>
      </c>
      <c r="C53" s="17">
        <f>IF(A53=Paramètres!$B$13,MIN(Paramètres!$B$11,Paramètres!$B$7),0)</f>
        <v/>
      </c>
      <c r="D53" s="17">
        <f>MIN(B53*Paramètres!$B$12,MAX(0,Paramètres!$B$11-SUM(D$7:D52)))</f>
        <v/>
      </c>
      <c r="E53" s="17">
        <f>C53-B53</f>
        <v/>
      </c>
      <c r="F53" s="17">
        <f>D53-B53</f>
        <v/>
      </c>
      <c r="G53" s="17">
        <f>Paramètres!$B$15+E53</f>
        <v/>
      </c>
      <c r="H53" s="17">
        <f>Paramètres!$B$15+F53</f>
        <v/>
      </c>
      <c r="I53" s="17">
        <f>IF(A53&lt;Paramètres!$B$13,Paramètres!$B$11,MAX(0,Paramètres!$B$11-SUM(C$7:C53)))</f>
        <v/>
      </c>
      <c r="J53" s="17">
        <f>MAX(0,Paramètres!$B$11-SUM(D$7:D53))</f>
        <v/>
      </c>
      <c r="K53" s="17">
        <f>SUM(E$7:E53)</f>
        <v/>
      </c>
      <c r="L53" s="17">
        <f>SUM(F$7:F53)</f>
        <v/>
      </c>
    </row>
    <row r="54">
      <c r="A54" s="21">
        <f>A53+1</f>
        <v/>
      </c>
      <c r="B54" s="17">
        <f>SUMPRODUCT((Composants!$D$7:$D$14&gt;0)*(A54&gt;=Paramètres!$B$14)*(A54&lt;Paramètres!$B$14+Composants!$D$7:$D$14)*Composants!$E$7:$E$14)</f>
        <v/>
      </c>
      <c r="C54" s="17">
        <f>IF(A54=Paramètres!$B$13,MIN(Paramètres!$B$11,Paramètres!$B$7),0)</f>
        <v/>
      </c>
      <c r="D54" s="17">
        <f>MIN(B54*Paramètres!$B$12,MAX(0,Paramètres!$B$11-SUM(D$7:D53)))</f>
        <v/>
      </c>
      <c r="E54" s="17">
        <f>C54-B54</f>
        <v/>
      </c>
      <c r="F54" s="17">
        <f>D54-B54</f>
        <v/>
      </c>
      <c r="G54" s="17">
        <f>Paramètres!$B$15+E54</f>
        <v/>
      </c>
      <c r="H54" s="17">
        <f>Paramètres!$B$15+F54</f>
        <v/>
      </c>
      <c r="I54" s="17">
        <f>IF(A54&lt;Paramètres!$B$13,Paramètres!$B$11,MAX(0,Paramètres!$B$11-SUM(C$7:C54)))</f>
        <v/>
      </c>
      <c r="J54" s="17">
        <f>MAX(0,Paramètres!$B$11-SUM(D$7:D54))</f>
        <v/>
      </c>
      <c r="K54" s="17">
        <f>SUM(E$7:E54)</f>
        <v/>
      </c>
      <c r="L54" s="17">
        <f>SUM(F$7:F54)</f>
        <v/>
      </c>
    </row>
    <row r="55">
      <c r="A55" s="21">
        <f>A54+1</f>
        <v/>
      </c>
      <c r="B55" s="17">
        <f>SUMPRODUCT((Composants!$D$7:$D$14&gt;0)*(A55&gt;=Paramètres!$B$14)*(A55&lt;Paramètres!$B$14+Composants!$D$7:$D$14)*Composants!$E$7:$E$14)</f>
        <v/>
      </c>
      <c r="C55" s="17">
        <f>IF(A55=Paramètres!$B$13,MIN(Paramètres!$B$11,Paramètres!$B$7),0)</f>
        <v/>
      </c>
      <c r="D55" s="17">
        <f>MIN(B55*Paramètres!$B$12,MAX(0,Paramètres!$B$11-SUM(D$7:D54)))</f>
        <v/>
      </c>
      <c r="E55" s="17">
        <f>C55-B55</f>
        <v/>
      </c>
      <c r="F55" s="17">
        <f>D55-B55</f>
        <v/>
      </c>
      <c r="G55" s="17">
        <f>Paramètres!$B$15+E55</f>
        <v/>
      </c>
      <c r="H55" s="17">
        <f>Paramètres!$B$15+F55</f>
        <v/>
      </c>
      <c r="I55" s="17">
        <f>IF(A55&lt;Paramètres!$B$13,Paramètres!$B$11,MAX(0,Paramètres!$B$11-SUM(C$7:C55)))</f>
        <v/>
      </c>
      <c r="J55" s="17">
        <f>MAX(0,Paramètres!$B$11-SUM(D$7:D55))</f>
        <v/>
      </c>
      <c r="K55" s="17">
        <f>SUM(E$7:E55)</f>
        <v/>
      </c>
      <c r="L55" s="17">
        <f>SUM(F$7:F55)</f>
        <v/>
      </c>
    </row>
    <row r="56">
      <c r="A56" s="21">
        <f>A55+1</f>
        <v/>
      </c>
      <c r="B56" s="17">
        <f>SUMPRODUCT((Composants!$D$7:$D$14&gt;0)*(A56&gt;=Paramètres!$B$14)*(A56&lt;Paramètres!$B$14+Composants!$D$7:$D$14)*Composants!$E$7:$E$14)</f>
        <v/>
      </c>
      <c r="C56" s="17">
        <f>IF(A56=Paramètres!$B$13,MIN(Paramètres!$B$11,Paramètres!$B$7),0)</f>
        <v/>
      </c>
      <c r="D56" s="17">
        <f>MIN(B56*Paramètres!$B$12,MAX(0,Paramètres!$B$11-SUM(D$7:D55)))</f>
        <v/>
      </c>
      <c r="E56" s="17">
        <f>C56-B56</f>
        <v/>
      </c>
      <c r="F56" s="17">
        <f>D56-B56</f>
        <v/>
      </c>
      <c r="G56" s="17">
        <f>Paramètres!$B$15+E56</f>
        <v/>
      </c>
      <c r="H56" s="17">
        <f>Paramètres!$B$15+F56</f>
        <v/>
      </c>
      <c r="I56" s="17">
        <f>IF(A56&lt;Paramètres!$B$13,Paramètres!$B$11,MAX(0,Paramètres!$B$11-SUM(C$7:C56)))</f>
        <v/>
      </c>
      <c r="J56" s="17">
        <f>MAX(0,Paramètres!$B$11-SUM(D$7:D56))</f>
        <v/>
      </c>
      <c r="K56" s="17">
        <f>SUM(E$7:E56)</f>
        <v/>
      </c>
      <c r="L56" s="17">
        <f>SUM(F$7:F56)</f>
        <v/>
      </c>
    </row>
    <row r="57">
      <c r="A57" s="21">
        <f>A56+1</f>
        <v/>
      </c>
      <c r="B57" s="17">
        <f>SUMPRODUCT((Composants!$D$7:$D$14&gt;0)*(A57&gt;=Paramètres!$B$14)*(A57&lt;Paramètres!$B$14+Composants!$D$7:$D$14)*Composants!$E$7:$E$14)</f>
        <v/>
      </c>
      <c r="C57" s="17">
        <f>IF(A57=Paramètres!$B$13,MIN(Paramètres!$B$11,Paramètres!$B$7),0)</f>
        <v/>
      </c>
      <c r="D57" s="17">
        <f>MIN(B57*Paramètres!$B$12,MAX(0,Paramètres!$B$11-SUM(D$7:D56)))</f>
        <v/>
      </c>
      <c r="E57" s="17">
        <f>C57-B57</f>
        <v/>
      </c>
      <c r="F57" s="17">
        <f>D57-B57</f>
        <v/>
      </c>
      <c r="G57" s="17">
        <f>Paramètres!$B$15+E57</f>
        <v/>
      </c>
      <c r="H57" s="17">
        <f>Paramètres!$B$15+F57</f>
        <v/>
      </c>
      <c r="I57" s="17">
        <f>IF(A57&lt;Paramètres!$B$13,Paramètres!$B$11,MAX(0,Paramètres!$B$11-SUM(C$7:C57)))</f>
        <v/>
      </c>
      <c r="J57" s="17">
        <f>MAX(0,Paramètres!$B$11-SUM(D$7:D57))</f>
        <v/>
      </c>
      <c r="K57" s="17">
        <f>SUM(E$7:E57)</f>
        <v/>
      </c>
      <c r="L57" s="17">
        <f>SUM(F$7:F57)</f>
        <v/>
      </c>
    </row>
    <row r="58">
      <c r="A58" s="21">
        <f>A57+1</f>
        <v/>
      </c>
      <c r="B58" s="17">
        <f>SUMPRODUCT((Composants!$D$7:$D$14&gt;0)*(A58&gt;=Paramètres!$B$14)*(A58&lt;Paramètres!$B$14+Composants!$D$7:$D$14)*Composants!$E$7:$E$14)</f>
        <v/>
      </c>
      <c r="C58" s="17">
        <f>IF(A58=Paramètres!$B$13,MIN(Paramètres!$B$11,Paramètres!$B$7),0)</f>
        <v/>
      </c>
      <c r="D58" s="17">
        <f>MIN(B58*Paramètres!$B$12,MAX(0,Paramètres!$B$11-SUM(D$7:D57)))</f>
        <v/>
      </c>
      <c r="E58" s="17">
        <f>C58-B58</f>
        <v/>
      </c>
      <c r="F58" s="17">
        <f>D58-B58</f>
        <v/>
      </c>
      <c r="G58" s="17">
        <f>Paramètres!$B$15+E58</f>
        <v/>
      </c>
      <c r="H58" s="17">
        <f>Paramètres!$B$15+F58</f>
        <v/>
      </c>
      <c r="I58" s="17">
        <f>IF(A58&lt;Paramètres!$B$13,Paramètres!$B$11,MAX(0,Paramètres!$B$11-SUM(C$7:C58)))</f>
        <v/>
      </c>
      <c r="J58" s="17">
        <f>MAX(0,Paramètres!$B$11-SUM(D$7:D58))</f>
        <v/>
      </c>
      <c r="K58" s="17">
        <f>SUM(E$7:E58)</f>
        <v/>
      </c>
      <c r="L58" s="17">
        <f>SUM(F$7:F58)</f>
        <v/>
      </c>
    </row>
    <row r="59">
      <c r="A59" s="21">
        <f>A58+1</f>
        <v/>
      </c>
      <c r="B59" s="17">
        <f>SUMPRODUCT((Composants!$D$7:$D$14&gt;0)*(A59&gt;=Paramètres!$B$14)*(A59&lt;Paramètres!$B$14+Composants!$D$7:$D$14)*Composants!$E$7:$E$14)</f>
        <v/>
      </c>
      <c r="C59" s="17">
        <f>IF(A59=Paramètres!$B$13,MIN(Paramètres!$B$11,Paramètres!$B$7),0)</f>
        <v/>
      </c>
      <c r="D59" s="17">
        <f>MIN(B59*Paramètres!$B$12,MAX(0,Paramètres!$B$11-SUM(D$7:D58)))</f>
        <v/>
      </c>
      <c r="E59" s="17">
        <f>C59-B59</f>
        <v/>
      </c>
      <c r="F59" s="17">
        <f>D59-B59</f>
        <v/>
      </c>
      <c r="G59" s="17">
        <f>Paramètres!$B$15+E59</f>
        <v/>
      </c>
      <c r="H59" s="17">
        <f>Paramètres!$B$15+F59</f>
        <v/>
      </c>
      <c r="I59" s="17">
        <f>IF(A59&lt;Paramètres!$B$13,Paramètres!$B$11,MAX(0,Paramètres!$B$11-SUM(C$7:C59)))</f>
        <v/>
      </c>
      <c r="J59" s="17">
        <f>MAX(0,Paramètres!$B$11-SUM(D$7:D59))</f>
        <v/>
      </c>
      <c r="K59" s="17">
        <f>SUM(E$7:E59)</f>
        <v/>
      </c>
      <c r="L59" s="17">
        <f>SUM(F$7:F59)</f>
        <v/>
      </c>
    </row>
    <row r="60">
      <c r="A60" s="21">
        <f>A59+1</f>
        <v/>
      </c>
      <c r="B60" s="17">
        <f>SUMPRODUCT((Composants!$D$7:$D$14&gt;0)*(A60&gt;=Paramètres!$B$14)*(A60&lt;Paramètres!$B$14+Composants!$D$7:$D$14)*Composants!$E$7:$E$14)</f>
        <v/>
      </c>
      <c r="C60" s="17">
        <f>IF(A60=Paramètres!$B$13,MIN(Paramètres!$B$11,Paramètres!$B$7),0)</f>
        <v/>
      </c>
      <c r="D60" s="17">
        <f>MIN(B60*Paramètres!$B$12,MAX(0,Paramètres!$B$11-SUM(D$7:D59)))</f>
        <v/>
      </c>
      <c r="E60" s="17">
        <f>C60-B60</f>
        <v/>
      </c>
      <c r="F60" s="17">
        <f>D60-B60</f>
        <v/>
      </c>
      <c r="G60" s="17">
        <f>Paramètres!$B$15+E60</f>
        <v/>
      </c>
      <c r="H60" s="17">
        <f>Paramètres!$B$15+F60</f>
        <v/>
      </c>
      <c r="I60" s="17">
        <f>IF(A60&lt;Paramètres!$B$13,Paramètres!$B$11,MAX(0,Paramètres!$B$11-SUM(C$7:C60)))</f>
        <v/>
      </c>
      <c r="J60" s="17">
        <f>MAX(0,Paramètres!$B$11-SUM(D$7:D60))</f>
        <v/>
      </c>
      <c r="K60" s="17">
        <f>SUM(E$7:E60)</f>
        <v/>
      </c>
      <c r="L60" s="17">
        <f>SUM(F$7:F60)</f>
        <v/>
      </c>
    </row>
    <row r="61">
      <c r="A61" s="21">
        <f>A60+1</f>
        <v/>
      </c>
      <c r="B61" s="17">
        <f>SUMPRODUCT((Composants!$D$7:$D$14&gt;0)*(A61&gt;=Paramètres!$B$14)*(A61&lt;Paramètres!$B$14+Composants!$D$7:$D$14)*Composants!$E$7:$E$14)</f>
        <v/>
      </c>
      <c r="C61" s="17">
        <f>IF(A61=Paramètres!$B$13,MIN(Paramètres!$B$11,Paramètres!$B$7),0)</f>
        <v/>
      </c>
      <c r="D61" s="17">
        <f>MIN(B61*Paramètres!$B$12,MAX(0,Paramètres!$B$11-SUM(D$7:D60)))</f>
        <v/>
      </c>
      <c r="E61" s="17">
        <f>C61-B61</f>
        <v/>
      </c>
      <c r="F61" s="17">
        <f>D61-B61</f>
        <v/>
      </c>
      <c r="G61" s="17">
        <f>Paramètres!$B$15+E61</f>
        <v/>
      </c>
      <c r="H61" s="17">
        <f>Paramètres!$B$15+F61</f>
        <v/>
      </c>
      <c r="I61" s="17">
        <f>IF(A61&lt;Paramètres!$B$13,Paramètres!$B$11,MAX(0,Paramètres!$B$11-SUM(C$7:C61)))</f>
        <v/>
      </c>
      <c r="J61" s="17">
        <f>MAX(0,Paramètres!$B$11-SUM(D$7:D61))</f>
        <v/>
      </c>
      <c r="K61" s="17">
        <f>SUM(E$7:E61)</f>
        <v/>
      </c>
      <c r="L61" s="17">
        <f>SUM(F$7:F61)</f>
        <v/>
      </c>
    </row>
    <row r="62">
      <c r="A62" s="21">
        <f>A61+1</f>
        <v/>
      </c>
      <c r="B62" s="17">
        <f>SUMPRODUCT((Composants!$D$7:$D$14&gt;0)*(A62&gt;=Paramètres!$B$14)*(A62&lt;Paramètres!$B$14+Composants!$D$7:$D$14)*Composants!$E$7:$E$14)</f>
        <v/>
      </c>
      <c r="C62" s="17">
        <f>IF(A62=Paramètres!$B$13,MIN(Paramètres!$B$11,Paramètres!$B$7),0)</f>
        <v/>
      </c>
      <c r="D62" s="17">
        <f>MIN(B62*Paramètres!$B$12,MAX(0,Paramètres!$B$11-SUM(D$7:D61)))</f>
        <v/>
      </c>
      <c r="E62" s="17">
        <f>C62-B62</f>
        <v/>
      </c>
      <c r="F62" s="17">
        <f>D62-B62</f>
        <v/>
      </c>
      <c r="G62" s="17">
        <f>Paramètres!$B$15+E62</f>
        <v/>
      </c>
      <c r="H62" s="17">
        <f>Paramètres!$B$15+F62</f>
        <v/>
      </c>
      <c r="I62" s="17">
        <f>IF(A62&lt;Paramètres!$B$13,Paramètres!$B$11,MAX(0,Paramètres!$B$11-SUM(C$7:C62)))</f>
        <v/>
      </c>
      <c r="J62" s="17">
        <f>MAX(0,Paramètres!$B$11-SUM(D$7:D62))</f>
        <v/>
      </c>
      <c r="K62" s="17">
        <f>SUM(E$7:E62)</f>
        <v/>
      </c>
      <c r="L62" s="17">
        <f>SUM(F$7:F62)</f>
        <v/>
      </c>
    </row>
    <row r="63">
      <c r="A63" s="21">
        <f>A62+1</f>
        <v/>
      </c>
      <c r="B63" s="17">
        <f>SUMPRODUCT((Composants!$D$7:$D$14&gt;0)*(A63&gt;=Paramètres!$B$14)*(A63&lt;Paramètres!$B$14+Composants!$D$7:$D$14)*Composants!$E$7:$E$14)</f>
        <v/>
      </c>
      <c r="C63" s="17">
        <f>IF(A63=Paramètres!$B$13,MIN(Paramètres!$B$11,Paramètres!$B$7),0)</f>
        <v/>
      </c>
      <c r="D63" s="17">
        <f>MIN(B63*Paramètres!$B$12,MAX(0,Paramètres!$B$11-SUM(D$7:D62)))</f>
        <v/>
      </c>
      <c r="E63" s="17">
        <f>C63-B63</f>
        <v/>
      </c>
      <c r="F63" s="17">
        <f>D63-B63</f>
        <v/>
      </c>
      <c r="G63" s="17">
        <f>Paramètres!$B$15+E63</f>
        <v/>
      </c>
      <c r="H63" s="17">
        <f>Paramètres!$B$15+F63</f>
        <v/>
      </c>
      <c r="I63" s="17">
        <f>IF(A63&lt;Paramètres!$B$13,Paramètres!$B$11,MAX(0,Paramètres!$B$11-SUM(C$7:C63)))</f>
        <v/>
      </c>
      <c r="J63" s="17">
        <f>MAX(0,Paramètres!$B$11-SUM(D$7:D63))</f>
        <v/>
      </c>
      <c r="K63" s="17">
        <f>SUM(E$7:E63)</f>
        <v/>
      </c>
      <c r="L63" s="17">
        <f>SUM(F$7:F63)</f>
        <v/>
      </c>
    </row>
    <row r="64">
      <c r="A64" s="21">
        <f>A63+1</f>
        <v/>
      </c>
      <c r="B64" s="17">
        <f>SUMPRODUCT((Composants!$D$7:$D$14&gt;0)*(A64&gt;=Paramètres!$B$14)*(A64&lt;Paramètres!$B$14+Composants!$D$7:$D$14)*Composants!$E$7:$E$14)</f>
        <v/>
      </c>
      <c r="C64" s="17">
        <f>IF(A64=Paramètres!$B$13,MIN(Paramètres!$B$11,Paramètres!$B$7),0)</f>
        <v/>
      </c>
      <c r="D64" s="17">
        <f>MIN(B64*Paramètres!$B$12,MAX(0,Paramètres!$B$11-SUM(D$7:D63)))</f>
        <v/>
      </c>
      <c r="E64" s="17">
        <f>C64-B64</f>
        <v/>
      </c>
      <c r="F64" s="17">
        <f>D64-B64</f>
        <v/>
      </c>
      <c r="G64" s="17">
        <f>Paramètres!$B$15+E64</f>
        <v/>
      </c>
      <c r="H64" s="17">
        <f>Paramètres!$B$15+F64</f>
        <v/>
      </c>
      <c r="I64" s="17">
        <f>IF(A64&lt;Paramètres!$B$13,Paramètres!$B$11,MAX(0,Paramètres!$B$11-SUM(C$7:C64)))</f>
        <v/>
      </c>
      <c r="J64" s="17">
        <f>MAX(0,Paramètres!$B$11-SUM(D$7:D64))</f>
        <v/>
      </c>
      <c r="K64" s="17">
        <f>SUM(E$7:E64)</f>
        <v/>
      </c>
      <c r="L64" s="17">
        <f>SUM(F$7:F64)</f>
        <v/>
      </c>
    </row>
    <row r="65">
      <c r="A65" s="21">
        <f>A64+1</f>
        <v/>
      </c>
      <c r="B65" s="17">
        <f>SUMPRODUCT((Composants!$D$7:$D$14&gt;0)*(A65&gt;=Paramètres!$B$14)*(A65&lt;Paramètres!$B$14+Composants!$D$7:$D$14)*Composants!$E$7:$E$14)</f>
        <v/>
      </c>
      <c r="C65" s="17">
        <f>IF(A65=Paramètres!$B$13,MIN(Paramètres!$B$11,Paramètres!$B$7),0)</f>
        <v/>
      </c>
      <c r="D65" s="17">
        <f>MIN(B65*Paramètres!$B$12,MAX(0,Paramètres!$B$11-SUM(D$7:D64)))</f>
        <v/>
      </c>
      <c r="E65" s="17">
        <f>C65-B65</f>
        <v/>
      </c>
      <c r="F65" s="17">
        <f>D65-B65</f>
        <v/>
      </c>
      <c r="G65" s="17">
        <f>Paramètres!$B$15+E65</f>
        <v/>
      </c>
      <c r="H65" s="17">
        <f>Paramètres!$B$15+F65</f>
        <v/>
      </c>
      <c r="I65" s="17">
        <f>IF(A65&lt;Paramètres!$B$13,Paramètres!$B$11,MAX(0,Paramètres!$B$11-SUM(C$7:C65)))</f>
        <v/>
      </c>
      <c r="J65" s="17">
        <f>MAX(0,Paramètres!$B$11-SUM(D$7:D65))</f>
        <v/>
      </c>
      <c r="K65" s="17">
        <f>SUM(E$7:E65)</f>
        <v/>
      </c>
      <c r="L65" s="17">
        <f>SUM(F$7:F65)</f>
        <v/>
      </c>
    </row>
    <row r="66">
      <c r="A66" s="21">
        <f>A65+1</f>
        <v/>
      </c>
      <c r="B66" s="17">
        <f>SUMPRODUCT((Composants!$D$7:$D$14&gt;0)*(A66&gt;=Paramètres!$B$14)*(A66&lt;Paramètres!$B$14+Composants!$D$7:$D$14)*Composants!$E$7:$E$14)</f>
        <v/>
      </c>
      <c r="C66" s="17">
        <f>IF(A66=Paramètres!$B$13,MIN(Paramètres!$B$11,Paramètres!$B$7),0)</f>
        <v/>
      </c>
      <c r="D66" s="17">
        <f>MIN(B66*Paramètres!$B$12,MAX(0,Paramètres!$B$11-SUM(D$7:D65)))</f>
        <v/>
      </c>
      <c r="E66" s="17">
        <f>C66-B66</f>
        <v/>
      </c>
      <c r="F66" s="17">
        <f>D66-B66</f>
        <v/>
      </c>
      <c r="G66" s="17">
        <f>Paramètres!$B$15+E66</f>
        <v/>
      </c>
      <c r="H66" s="17">
        <f>Paramètres!$B$15+F66</f>
        <v/>
      </c>
      <c r="I66" s="17">
        <f>IF(A66&lt;Paramètres!$B$13,Paramètres!$B$11,MAX(0,Paramètres!$B$11-SUM(C$7:C66)))</f>
        <v/>
      </c>
      <c r="J66" s="17">
        <f>MAX(0,Paramètres!$B$11-SUM(D$7:D66))</f>
        <v/>
      </c>
      <c r="K66" s="17">
        <f>SUM(E$7:E66)</f>
        <v/>
      </c>
      <c r="L66" s="17">
        <f>SUM(F$7:F66)</f>
        <v/>
      </c>
    </row>
    <row r="67">
      <c r="A67" s="21">
        <f>A66+1</f>
        <v/>
      </c>
      <c r="B67" s="17">
        <f>SUMPRODUCT((Composants!$D$7:$D$14&gt;0)*(A67&gt;=Paramètres!$B$14)*(A67&lt;Paramètres!$B$14+Composants!$D$7:$D$14)*Composants!$E$7:$E$14)</f>
        <v/>
      </c>
      <c r="C67" s="17">
        <f>IF(A67=Paramètres!$B$13,MIN(Paramètres!$B$11,Paramètres!$B$7),0)</f>
        <v/>
      </c>
      <c r="D67" s="17">
        <f>MIN(B67*Paramètres!$B$12,MAX(0,Paramètres!$B$11-SUM(D$7:D66)))</f>
        <v/>
      </c>
      <c r="E67" s="17">
        <f>C67-B67</f>
        <v/>
      </c>
      <c r="F67" s="17">
        <f>D67-B67</f>
        <v/>
      </c>
      <c r="G67" s="17">
        <f>Paramètres!$B$15+E67</f>
        <v/>
      </c>
      <c r="H67" s="17">
        <f>Paramètres!$B$15+F67</f>
        <v/>
      </c>
      <c r="I67" s="17">
        <f>IF(A67&lt;Paramètres!$B$13,Paramètres!$B$11,MAX(0,Paramètres!$B$11-SUM(C$7:C67)))</f>
        <v/>
      </c>
      <c r="J67" s="17">
        <f>MAX(0,Paramètres!$B$11-SUM(D$7:D67))</f>
        <v/>
      </c>
      <c r="K67" s="17">
        <f>SUM(E$7:E67)</f>
        <v/>
      </c>
      <c r="L67" s="17">
        <f>SUM(F$7:F67)</f>
        <v/>
      </c>
    </row>
    <row r="68">
      <c r="A68" s="9" t="inlineStr">
        <is>
          <t>TOTAL</t>
        </is>
      </c>
      <c r="B68" s="12">
        <f>SUM(B7:B67)</f>
        <v/>
      </c>
      <c r="C68" s="12">
        <f>SUM(C7:C67)</f>
        <v/>
      </c>
      <c r="D68" s="12">
        <f>SUM(D7:D67)</f>
        <v/>
      </c>
      <c r="E68" s="12">
        <f>SUM(E7:E67)</f>
        <v/>
      </c>
      <c r="F68" s="12">
        <f>SUM(F7:F67)</f>
        <v/>
      </c>
    </row>
    <row r="70">
      <c r="A70" s="9" t="inlineStr">
        <is>
          <t>Contrôles</t>
        </is>
      </c>
    </row>
    <row r="71">
      <c r="A71" s="9" t="inlineStr">
        <is>
          <t>Reprises A = reprises B = fonds dédiés</t>
        </is>
      </c>
      <c r="B71" s="22" t="n"/>
      <c r="C71" s="22" t="n"/>
      <c r="D71" s="23" t="n"/>
      <c r="E71" s="9">
        <f>IF(AND(ROUND(C68-Paramètres!B11,0)=0,ROUND(D68-Paramètres!B11,0)=0),"OK","Écart : durée &gt; 60 ans ou paramètres à vérifier")</f>
        <v/>
      </c>
      <c r="F71" s="22" t="n"/>
      <c r="G71" s="22" t="n"/>
      <c r="H71" s="23" t="n"/>
    </row>
    <row r="74">
      <c r="A74" s="7" t="inlineStr">
        <is>
          <t>Simulation fournie à titre indicatif, à adapter à votre situation. Ne constitue pas une consultation individualisée. Texte vérifié le 8 octobre 2026 (règlement ANC n° 2018-06, art. 132-3 et 431-6).</t>
        </is>
      </c>
    </row>
    <row r="75">
      <c r="A75" s="8" t="inlineStr">
        <is>
          <t>Samuel PETE — Mon Asso Cultuelle — E21 Simulateur de reprise des fonds dédiés finançant un investissement — version 2026-10 — monassocultuelle.com</t>
        </is>
      </c>
    </row>
  </sheetData>
  <mergeCells count="2">
    <mergeCell ref="E71:H71"/>
    <mergeCell ref="A71:D71"/>
  </mergeCells>
  <conditionalFormatting sqref="G7:H67">
    <cfRule type="expression" priority="1" dxfId="0">
      <formula>G7&lt;0</formula>
    </cfRule>
  </conditionalFormatting>
  <pageMargins left="0.75" right="0.75" top="1" bottom="1" header="0.5" footer="0.5"/>
  <pageSetup orientation="landscape" fitToHeight="0" fitToWidth="1"/>
  <headerFooter>
    <oddHeader/>
    <oddFooter>&amp;CSamuel PETE — Mon Asso Cultuelle — E21 — monassocultuelle.com</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A36"/>
  <sheetViews>
    <sheetView showGridLines="0" workbookViewId="0">
      <selection activeCell="A1" sqref="A1"/>
    </sheetView>
  </sheetViews>
  <sheetFormatPr baseColWidth="8" defaultRowHeight="15"/>
  <cols>
    <col width="10" customWidth="1" min="1" max="1"/>
  </cols>
  <sheetData>
    <row r="1">
      <c r="A1" s="1" t="inlineStr">
        <is>
          <t>OUTIL E21 · MON ASSO CULTUELLE</t>
        </is>
      </c>
    </row>
    <row r="2">
      <c r="A2" s="2" t="inlineStr">
        <is>
          <t>Graphiques comparatifs</t>
        </is>
      </c>
    </row>
    <row r="3">
      <c r="A3" s="3" t="inlineStr">
        <is>
          <t>Méthode A (bleu) et méthode B (or) : résultat de l’association et fonds dédiés au bilan.</t>
        </is>
      </c>
    </row>
    <row r="4">
      <c r="A4" s="4" t="inlineStr">
        <is>
          <t>Légende : cellules jaunes = à remplir ; cellules blanches = calcul automatique ; ligne en gris italique = exemple à effacer.</t>
        </is>
      </c>
    </row>
    <row r="36">
      <c r="A36" s="4" t="inlineStr">
        <is>
          <t>Méthode A : pic l’année des travaux, puis amortissements non compensés. Méthode B : résultat lissé.</t>
        </is>
      </c>
    </row>
  </sheetData>
  <pageMargins left="0.75" right="0.75" top="1" bottom="1" header="0.5" footer="0.5"/>
  <pageSetup orientation="landscape" fitToHeight="0" fitToWidth="1"/>
  <drawing xmlns:r="http://schemas.openxmlformats.org/officeDocument/2006/relationships" r:id="rId1"/>
</worksheet>
</file>

<file path=xl/worksheets/sheet6.xml><?xml version="1.0" encoding="utf-8"?>
<worksheet xmlns="http://schemas.openxmlformats.org/spreadsheetml/2006/main">
  <sheetPr>
    <outlinePr summaryBelow="1" summaryRight="1"/>
    <pageSetUpPr fitToPage="1"/>
  </sheetPr>
  <dimension ref="A1:D35"/>
  <sheetViews>
    <sheetView showGridLines="0" workbookViewId="0">
      <selection activeCell="A1" sqref="A1"/>
    </sheetView>
  </sheetViews>
  <sheetFormatPr baseColWidth="8" defaultRowHeight="15"/>
  <cols>
    <col width="12" customWidth="1" min="1" max="1"/>
    <col width="70" customWidth="1" min="2" max="2"/>
    <col width="16" customWidth="1" min="3" max="3"/>
    <col width="16" customWidth="1" min="4" max="4"/>
  </cols>
  <sheetData>
    <row r="1">
      <c r="A1" s="1" t="inlineStr">
        <is>
          <t>OUTIL E21 · MON ASSO CULTUELLE</t>
        </is>
      </c>
    </row>
    <row r="2">
      <c r="A2" s="2" t="inlineStr">
        <is>
          <t>Écritures de l’année choisie</t>
        </is>
      </c>
    </row>
    <row r="3">
      <c r="A3" s="3" t="inlineStr">
        <is>
          <t>Année choisie dans « Paramètres » (cellule B16). Les écritures d’acquisition et de mise en service ne sont pas reprises.</t>
        </is>
      </c>
    </row>
    <row r="4">
      <c r="A4" s="4" t="inlineStr">
        <is>
          <t>Légende : cellules jaunes = à remplir ; cellules blanches = calcul automatique ; ligne en gris italique = exemple à effacer.</t>
        </is>
      </c>
    </row>
    <row r="6">
      <c r="A6" s="24">
        <f>"Année : "&amp;Paramètres!$B$16</f>
        <v/>
      </c>
      <c r="B6" s="22" t="n"/>
      <c r="C6" s="22" t="n"/>
      <c r="D6" s="23" t="n"/>
    </row>
    <row r="8">
      <c r="A8" s="25" t="inlineStr">
        <is>
          <t>Méthode A : reprise au rythme des dépenses</t>
        </is>
      </c>
      <c r="B8" s="22" t="n"/>
      <c r="C8" s="22" t="n"/>
      <c r="D8" s="23" t="n"/>
    </row>
    <row r="9" ht="30" customHeight="1">
      <c r="A9" s="15" t="inlineStr">
        <is>
          <t>Compte</t>
        </is>
      </c>
      <c r="B9" s="15" t="inlineStr">
        <is>
          <t>Libellé</t>
        </is>
      </c>
      <c r="C9" s="15" t="inlineStr">
        <is>
          <t>Débit</t>
        </is>
      </c>
      <c r="D9" s="15" t="inlineStr">
        <is>
          <t>Crédit</t>
        </is>
      </c>
    </row>
    <row r="10">
      <c r="A10" s="26" t="inlineStr">
        <is>
          <t>6811</t>
        </is>
      </c>
      <c r="B10" s="26" t="inlineStr">
        <is>
          <t>Dotations aux amortissements des immobilisations corporelles</t>
        </is>
      </c>
      <c r="C10" s="17">
        <f>IFERROR(INDEX(Simulation!$B$7:$B$67,MATCH(Paramètres!$B$16,Simulation!$A$7:$A$67,0)),0)</f>
        <v/>
      </c>
      <c r="D10" s="26" t="n"/>
    </row>
    <row r="11">
      <c r="A11" s="26" t="inlineStr">
        <is>
          <t>281</t>
        </is>
      </c>
      <c r="B11" s="26" t="inlineStr">
        <is>
          <t>Amortissements des immobilisations corporelles</t>
        </is>
      </c>
      <c r="C11" s="26" t="n"/>
      <c r="D11" s="17">
        <f>C10</f>
        <v/>
      </c>
    </row>
    <row r="12">
      <c r="A12" s="26" t="inlineStr">
        <is>
          <t>196</t>
        </is>
      </c>
      <c r="B12" s="26" t="inlineStr">
        <is>
          <t>Fonds dédiés sur ressources liées à la générosité du public</t>
        </is>
      </c>
      <c r="C12" s="17">
        <f>ROUND(IFERROR(INDEX(Simulation!$C$7:$C$67,MATCH(Paramètres!$B$16,Simulation!$A$7:$A$67,0)),0)*IF(Paramètres!$B$11=0,0,Paramètres!$B$8/Paramètres!$B$11),2)</f>
        <v/>
      </c>
      <c r="D12" s="26" t="n"/>
    </row>
    <row r="13">
      <c r="A13" s="26" t="inlineStr">
        <is>
          <t>7896</t>
        </is>
      </c>
      <c r="B13" s="26" t="inlineStr">
        <is>
          <t>Utilisations des fonds dédiés sur ressources liées à la générosité du public</t>
        </is>
      </c>
      <c r="C13" s="26" t="n"/>
      <c r="D13" s="17">
        <f>C12</f>
        <v/>
      </c>
    </row>
    <row r="14">
      <c r="A14" s="26" t="inlineStr">
        <is>
          <t>195</t>
        </is>
      </c>
      <c r="B14" s="26" t="inlineStr">
        <is>
          <t>Fonds dédiés sur contributions financières d’autres organismes</t>
        </is>
      </c>
      <c r="C14" s="17">
        <f>ROUND(IFERROR(INDEX(Simulation!$C$7:$C$67,MATCH(Paramètres!$B$16,Simulation!$A$7:$A$67,0)),0)*IF(Paramètres!$B$11=0,0,Paramètres!$B$9/Paramètres!$B$11),2)</f>
        <v/>
      </c>
      <c r="D14" s="26" t="n"/>
    </row>
    <row r="15">
      <c r="A15" s="26" t="inlineStr">
        <is>
          <t>7895</t>
        </is>
      </c>
      <c r="B15" s="26" t="inlineStr">
        <is>
          <t>Utilisations des fonds dédiés sur contributions financières d’autres organismes</t>
        </is>
      </c>
      <c r="C15" s="26" t="n"/>
      <c r="D15" s="17">
        <f>C14</f>
        <v/>
      </c>
    </row>
    <row r="16">
      <c r="A16" s="26" t="inlineStr">
        <is>
          <t>194</t>
        </is>
      </c>
      <c r="B16" s="26" t="inlineStr">
        <is>
          <t>Fonds dédiés sur subventions d’exploitation</t>
        </is>
      </c>
      <c r="C16" s="17">
        <f>ROUND(IFERROR(INDEX(Simulation!$C$7:$C$67,MATCH(Paramètres!$B$16,Simulation!$A$7:$A$67,0)),0)*IF(Paramètres!$B$11=0,0,Paramètres!$B$10/Paramètres!$B$11),2)</f>
        <v/>
      </c>
      <c r="D16" s="26" t="n"/>
    </row>
    <row r="17">
      <c r="A17" s="26" t="inlineStr">
        <is>
          <t>7894</t>
        </is>
      </c>
      <c r="B17" s="26" t="inlineStr">
        <is>
          <t>Utilisations des fonds dédiés sur subventions d’exploitation</t>
        </is>
      </c>
      <c r="C17" s="26" t="n"/>
      <c r="D17" s="17">
        <f>C16</f>
        <v/>
      </c>
    </row>
    <row r="18">
      <c r="B18" s="9" t="inlineStr">
        <is>
          <t>Effet net sur le résultat de l’année</t>
        </is>
      </c>
      <c r="D18" s="12">
        <f>IFERROR(INDEX(Simulation!$E$7:$E$67,MATCH(Paramètres!$B$16,Simulation!$A$7:$A$67,0)),0)</f>
        <v/>
      </c>
    </row>
    <row r="20">
      <c r="A20" s="25" t="inlineStr">
        <is>
          <t>Méthode B : reprise au rythme de l’amortissement</t>
        </is>
      </c>
      <c r="B20" s="22" t="n"/>
      <c r="C20" s="22" t="n"/>
      <c r="D20" s="23" t="n"/>
    </row>
    <row r="21" ht="30" customHeight="1">
      <c r="A21" s="15" t="inlineStr">
        <is>
          <t>Compte</t>
        </is>
      </c>
      <c r="B21" s="15" t="inlineStr">
        <is>
          <t>Libellé</t>
        </is>
      </c>
      <c r="C21" s="15" t="inlineStr">
        <is>
          <t>Débit</t>
        </is>
      </c>
      <c r="D21" s="15" t="inlineStr">
        <is>
          <t>Crédit</t>
        </is>
      </c>
    </row>
    <row r="22">
      <c r="A22" s="26" t="inlineStr">
        <is>
          <t>6811</t>
        </is>
      </c>
      <c r="B22" s="26" t="inlineStr">
        <is>
          <t>Dotations aux amortissements des immobilisations corporelles</t>
        </is>
      </c>
      <c r="C22" s="17">
        <f>IFERROR(INDEX(Simulation!$B$7:$B$67,MATCH(Paramètres!$B$16,Simulation!$A$7:$A$67,0)),0)</f>
        <v/>
      </c>
      <c r="D22" s="26" t="n"/>
    </row>
    <row r="23">
      <c r="A23" s="26" t="inlineStr">
        <is>
          <t>281</t>
        </is>
      </c>
      <c r="B23" s="26" t="inlineStr">
        <is>
          <t>Amortissements des immobilisations corporelles</t>
        </is>
      </c>
      <c r="C23" s="26" t="n"/>
      <c r="D23" s="17">
        <f>C22</f>
        <v/>
      </c>
    </row>
    <row r="24">
      <c r="A24" s="26" t="inlineStr">
        <is>
          <t>196</t>
        </is>
      </c>
      <c r="B24" s="26" t="inlineStr">
        <is>
          <t>Fonds dédiés sur ressources liées à la générosité du public</t>
        </is>
      </c>
      <c r="C24" s="17">
        <f>ROUND(IFERROR(INDEX(Simulation!$D$7:$D$67,MATCH(Paramètres!$B$16,Simulation!$A$7:$A$67,0)),0)*IF(Paramètres!$B$11=0,0,Paramètres!$B$8/Paramètres!$B$11),2)</f>
        <v/>
      </c>
      <c r="D24" s="26" t="n"/>
    </row>
    <row r="25">
      <c r="A25" s="26" t="inlineStr">
        <is>
          <t>7896</t>
        </is>
      </c>
      <c r="B25" s="26" t="inlineStr">
        <is>
          <t>Utilisations des fonds dédiés sur ressources liées à la générosité du public</t>
        </is>
      </c>
      <c r="C25" s="26" t="n"/>
      <c r="D25" s="17">
        <f>C24</f>
        <v/>
      </c>
    </row>
    <row r="26">
      <c r="A26" s="26" t="inlineStr">
        <is>
          <t>195</t>
        </is>
      </c>
      <c r="B26" s="26" t="inlineStr">
        <is>
          <t>Fonds dédiés sur contributions financières d’autres organismes</t>
        </is>
      </c>
      <c r="C26" s="17">
        <f>ROUND(IFERROR(INDEX(Simulation!$D$7:$D$67,MATCH(Paramètres!$B$16,Simulation!$A$7:$A$67,0)),0)*IF(Paramètres!$B$11=0,0,Paramètres!$B$9/Paramètres!$B$11),2)</f>
        <v/>
      </c>
      <c r="D26" s="26" t="n"/>
    </row>
    <row r="27">
      <c r="A27" s="26" t="inlineStr">
        <is>
          <t>7895</t>
        </is>
      </c>
      <c r="B27" s="26" t="inlineStr">
        <is>
          <t>Utilisations des fonds dédiés sur contributions financières d’autres organismes</t>
        </is>
      </c>
      <c r="C27" s="26" t="n"/>
      <c r="D27" s="17">
        <f>C26</f>
        <v/>
      </c>
    </row>
    <row r="28">
      <c r="A28" s="26" t="inlineStr">
        <is>
          <t>194</t>
        </is>
      </c>
      <c r="B28" s="26" t="inlineStr">
        <is>
          <t>Fonds dédiés sur subventions d’exploitation</t>
        </is>
      </c>
      <c r="C28" s="17">
        <f>ROUND(IFERROR(INDEX(Simulation!$D$7:$D$67,MATCH(Paramètres!$B$16,Simulation!$A$7:$A$67,0)),0)*IF(Paramètres!$B$11=0,0,Paramètres!$B$10/Paramètres!$B$11),2)</f>
        <v/>
      </c>
      <c r="D28" s="26" t="n"/>
    </row>
    <row r="29">
      <c r="A29" s="26" t="inlineStr">
        <is>
          <t>7894</t>
        </is>
      </c>
      <c r="B29" s="26" t="inlineStr">
        <is>
          <t>Utilisations des fonds dédiés sur subventions d’exploitation</t>
        </is>
      </c>
      <c r="C29" s="26" t="n"/>
      <c r="D29" s="17">
        <f>C28</f>
        <v/>
      </c>
    </row>
    <row r="30">
      <c r="B30" s="9" t="inlineStr">
        <is>
          <t>Effet net sur le résultat de l’année</t>
        </is>
      </c>
      <c r="D30" s="12">
        <f>IFERROR(INDEX(Simulation!$F$7:$F$67,MATCH(Paramètres!$B$16,Simulation!$A$7:$A$67,0)),0)</f>
        <v/>
      </c>
    </row>
    <row r="32">
      <c r="A32" s="4" t="inlineStr">
        <is>
          <t>Les montants nuls n’ont pas à être comptabilisés. La reprise est répartie entre les comptes 194, 195 et 196 au prorata des fonds dédiés saisis.</t>
        </is>
      </c>
    </row>
    <row r="34">
      <c r="A34" s="7" t="inlineStr">
        <is>
          <t>Simulation fournie à titre indicatif, à adapter à votre situation. Ne constitue pas une consultation individualisée. Texte vérifié le 8 octobre 2026 (règlement ANC n° 2018-06, art. 132-3 et 431-6).</t>
        </is>
      </c>
    </row>
    <row r="35">
      <c r="A35" s="8" t="inlineStr">
        <is>
          <t>Samuel PETE — Mon Asso Cultuelle — E21 Simulateur de reprise des fonds dédiés finançant un investissement — version 2026-10 — monassocultuelle.com</t>
        </is>
      </c>
    </row>
  </sheetData>
  <mergeCells count="3">
    <mergeCell ref="A20:D20"/>
    <mergeCell ref="A8:D8"/>
    <mergeCell ref="A6:D6"/>
  </mergeCells>
  <pageMargins left="0.75" right="0.75" top="1" bottom="1" header="0.5" footer="0.5"/>
  <pageSetup orientation="landscape" fitToHeight="0" fitToWidth="1"/>
  <headerFooter>
    <oddHeader/>
    <oddFooter>&amp;CSamuel PETE — Mon Asso Cultuelle — E21 — monassocultuelle.com</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2026-10-08T14:02:43Z</dcterms:created>
  <dcterms:modified xmlns:dcterms="http://purl.org/dc/terms/" xmlns:xsi="http://www.w3.org/2001/XMLSchema-instance" xsi:type="dcterms:W3CDTF">2026-10-08T14:02:43Z</dcterms:modified>
</cp:coreProperties>
</file>